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nila\Desktop\GINÁSIO_LICITAÇÃO_DEZ_2021\"/>
    </mc:Choice>
  </mc:AlternateContent>
  <xr:revisionPtr revIDLastSave="0" documentId="8_{73180CC5-A4D8-4B4C-BD67-1730906EEA1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MEMORIA GERAL_Rev01" sheetId="23" r:id="rId1"/>
    <sheet name="dest.final esgoto" sheetId="6" r:id="rId2"/>
    <sheet name="revestimento paredes intern 2" sheetId="20" r:id="rId3"/>
    <sheet name="PISO" sheetId="3" r:id="rId4"/>
    <sheet name="TETO" sheetId="7" r:id="rId5"/>
    <sheet name="alvenaria" sheetId="17" r:id="rId6"/>
    <sheet name="paredes externas 2" sheetId="21" r:id="rId7"/>
  </sheets>
  <definedNames>
    <definedName name="_xlnm.Print_Area" localSheetId="0">'MEMORIA GERAL_Rev01'!$A$1:$V$1530</definedName>
    <definedName name="TipoOrçamento">"BASE"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2" i="21" l="1"/>
  <c r="E70" i="20" l="1"/>
  <c r="E62" i="21"/>
  <c r="G62" i="21" s="1"/>
  <c r="G63" i="21" s="1"/>
  <c r="G66" i="21" s="1"/>
  <c r="E15" i="21"/>
  <c r="G15" i="21" s="1"/>
  <c r="E55" i="21"/>
  <c r="G55" i="21" s="1"/>
  <c r="E48" i="21"/>
  <c r="E49" i="21"/>
  <c r="E42" i="21"/>
  <c r="E47" i="21"/>
  <c r="E53" i="21"/>
  <c r="E54" i="21"/>
  <c r="G54" i="21" s="1"/>
  <c r="E58" i="21"/>
  <c r="E52" i="21"/>
  <c r="Q33" i="21" l="1"/>
  <c r="Q31" i="21"/>
  <c r="R37" i="21"/>
  <c r="F37" i="21" s="1"/>
  <c r="R35" i="21"/>
  <c r="F35" i="21" s="1"/>
  <c r="R30" i="21"/>
  <c r="F30" i="21" s="1"/>
  <c r="R29" i="21"/>
  <c r="F29" i="21" s="1"/>
  <c r="E32" i="21"/>
  <c r="E38" i="21"/>
  <c r="E37" i="21"/>
  <c r="D6" i="21"/>
  <c r="R45" i="21"/>
  <c r="W38" i="21"/>
  <c r="W37" i="21"/>
  <c r="W36" i="21"/>
  <c r="W35" i="21"/>
  <c r="K36" i="21" s="1"/>
  <c r="W34" i="21"/>
  <c r="K31" i="21" s="1"/>
  <c r="W33" i="21"/>
  <c r="K46" i="21" s="1"/>
  <c r="W32" i="21"/>
  <c r="K38" i="21" s="1"/>
  <c r="R38" i="21" s="1"/>
  <c r="F38" i="21" s="1"/>
  <c r="W31" i="21"/>
  <c r="N33" i="21" s="1"/>
  <c r="W30" i="21"/>
  <c r="K39" i="21" s="1"/>
  <c r="W29" i="21"/>
  <c r="N46" i="21" s="1"/>
  <c r="W28" i="21"/>
  <c r="K33" i="21" s="1"/>
  <c r="W27" i="21"/>
  <c r="W26" i="21"/>
  <c r="W25" i="21"/>
  <c r="N44" i="21" s="1"/>
  <c r="W24" i="21"/>
  <c r="K44" i="21" s="1"/>
  <c r="W23" i="21"/>
  <c r="W22" i="21"/>
  <c r="W21" i="21"/>
  <c r="W20" i="21"/>
  <c r="W18" i="21"/>
  <c r="W17" i="21"/>
  <c r="W16" i="21"/>
  <c r="W15" i="21"/>
  <c r="W14" i="21"/>
  <c r="W13" i="21"/>
  <c r="W12" i="21"/>
  <c r="N43" i="21" s="1"/>
  <c r="W11" i="21"/>
  <c r="W10" i="21"/>
  <c r="N32" i="21" s="1"/>
  <c r="W9" i="21"/>
  <c r="K32" i="21" s="1"/>
  <c r="W8" i="21"/>
  <c r="W7" i="21"/>
  <c r="W6" i="21"/>
  <c r="K54" i="21" s="1"/>
  <c r="R54" i="21" s="1"/>
  <c r="W5" i="21"/>
  <c r="N36" i="21" s="1"/>
  <c r="W4" i="21"/>
  <c r="W3" i="21"/>
  <c r="Q46" i="21" s="1"/>
  <c r="R46" i="21" s="1"/>
  <c r="W2" i="21"/>
  <c r="G58" i="21"/>
  <c r="C59" i="21"/>
  <c r="E59" i="21" s="1"/>
  <c r="E14" i="21"/>
  <c r="G14" i="21" s="1"/>
  <c r="D13" i="21"/>
  <c r="D12" i="21"/>
  <c r="E9" i="21"/>
  <c r="G9" i="21" s="1"/>
  <c r="E8" i="21"/>
  <c r="G8" i="21" s="1"/>
  <c r="F3" i="21"/>
  <c r="R32" i="21" l="1"/>
  <c r="F32" i="21" s="1"/>
  <c r="G37" i="21"/>
  <c r="R36" i="21"/>
  <c r="F36" i="21" s="1"/>
  <c r="K34" i="21"/>
  <c r="R34" i="21" s="1"/>
  <c r="F34" i="21" s="1"/>
  <c r="R33" i="21"/>
  <c r="F33" i="21" s="1"/>
  <c r="G38" i="21"/>
  <c r="N39" i="21"/>
  <c r="R39" i="21" s="1"/>
  <c r="F39" i="21" s="1"/>
  <c r="G32" i="21"/>
  <c r="R31" i="21"/>
  <c r="F31" i="21" s="1"/>
  <c r="K28" i="21"/>
  <c r="R28" i="21" s="1"/>
  <c r="F28" i="21" s="1"/>
  <c r="K59" i="21"/>
  <c r="R59" i="21" s="1"/>
  <c r="R44" i="21"/>
  <c r="K43" i="21"/>
  <c r="Q43" i="21"/>
  <c r="E13" i="21"/>
  <c r="G13" i="21" s="1"/>
  <c r="E12" i="21"/>
  <c r="G12" i="21" s="1"/>
  <c r="R43" i="21" l="1"/>
  <c r="P54" i="20" l="1"/>
  <c r="Q54" i="20" s="1"/>
  <c r="E76" i="20"/>
  <c r="I76" i="20" s="1"/>
  <c r="L46" i="20"/>
  <c r="P15" i="20"/>
  <c r="Q15" i="20" s="1"/>
  <c r="N11" i="20"/>
  <c r="N12" i="20"/>
  <c r="L77" i="20"/>
  <c r="P77" i="20" s="1"/>
  <c r="L76" i="20"/>
  <c r="P76" i="20" s="1"/>
  <c r="Q76" i="20" s="1"/>
  <c r="L75" i="20"/>
  <c r="P75" i="20" s="1"/>
  <c r="Q75" i="20" s="1"/>
  <c r="L74" i="20"/>
  <c r="P74" i="20" s="1"/>
  <c r="Q74" i="20" s="1"/>
  <c r="L73" i="20"/>
  <c r="P73" i="20" s="1"/>
  <c r="Q73" i="20" s="1"/>
  <c r="L72" i="20"/>
  <c r="P72" i="20" s="1"/>
  <c r="Q72" i="20" s="1"/>
  <c r="L71" i="20"/>
  <c r="P71" i="20" s="1"/>
  <c r="Q71" i="20" s="1"/>
  <c r="L70" i="20"/>
  <c r="P70" i="20" s="1"/>
  <c r="Q70" i="20" s="1"/>
  <c r="L69" i="20"/>
  <c r="P69" i="20" s="1"/>
  <c r="Q69" i="20" s="1"/>
  <c r="L68" i="20"/>
  <c r="P68" i="20" s="1"/>
  <c r="Q68" i="20" s="1"/>
  <c r="L67" i="20"/>
  <c r="P67" i="20" s="1"/>
  <c r="Q67" i="20" s="1"/>
  <c r="L66" i="20"/>
  <c r="P66" i="20" s="1"/>
  <c r="Q66" i="20" s="1"/>
  <c r="L65" i="20"/>
  <c r="P65" i="20" s="1"/>
  <c r="Q65" i="20" s="1"/>
  <c r="L64" i="20"/>
  <c r="P64" i="20" s="1"/>
  <c r="Q64" i="20" s="1"/>
  <c r="L63" i="20"/>
  <c r="P63" i="20" s="1"/>
  <c r="Q63" i="20" s="1"/>
  <c r="L62" i="20"/>
  <c r="P62" i="20" s="1"/>
  <c r="Q62" i="20" s="1"/>
  <c r="L61" i="20"/>
  <c r="P61" i="20" s="1"/>
  <c r="Q61" i="20" s="1"/>
  <c r="L60" i="20"/>
  <c r="P60" i="20" s="1"/>
  <c r="Q60" i="20" s="1"/>
  <c r="L59" i="20"/>
  <c r="P59" i="20" s="1"/>
  <c r="Q59" i="20" s="1"/>
  <c r="L58" i="20"/>
  <c r="P58" i="20" s="1"/>
  <c r="Q58" i="20" s="1"/>
  <c r="L57" i="20"/>
  <c r="P57" i="20" s="1"/>
  <c r="Q57" i="20" s="1"/>
  <c r="L56" i="20"/>
  <c r="P56" i="20" s="1"/>
  <c r="Q56" i="20" s="1"/>
  <c r="L55" i="20"/>
  <c r="P55" i="20" s="1"/>
  <c r="Q55" i="20" s="1"/>
  <c r="M53" i="20"/>
  <c r="O53" i="20" s="1"/>
  <c r="L53" i="20"/>
  <c r="M52" i="20"/>
  <c r="O52" i="20" s="1"/>
  <c r="L52" i="20"/>
  <c r="M51" i="20"/>
  <c r="O51" i="20" s="1"/>
  <c r="L51" i="20"/>
  <c r="M50" i="20"/>
  <c r="O50" i="20" s="1"/>
  <c r="L50" i="20"/>
  <c r="L49" i="20"/>
  <c r="P49" i="20" s="1"/>
  <c r="Q49" i="20" s="1"/>
  <c r="M48" i="20"/>
  <c r="O48" i="20" s="1"/>
  <c r="L48" i="20"/>
  <c r="P48" i="20" s="1"/>
  <c r="Q48" i="20" s="1"/>
  <c r="M47" i="20"/>
  <c r="O47" i="20" s="1"/>
  <c r="L47" i="20"/>
  <c r="M46" i="20"/>
  <c r="O46" i="20" s="1"/>
  <c r="M45" i="20"/>
  <c r="O45" i="20" s="1"/>
  <c r="L45" i="20"/>
  <c r="L44" i="20"/>
  <c r="P44" i="20" s="1"/>
  <c r="Q44" i="20" s="1"/>
  <c r="L43" i="20"/>
  <c r="P43" i="20" s="1"/>
  <c r="Q43" i="20" s="1"/>
  <c r="L42" i="20"/>
  <c r="P42" i="20" s="1"/>
  <c r="Q42" i="20" s="1"/>
  <c r="L41" i="20"/>
  <c r="P41" i="20" s="1"/>
  <c r="Q41" i="20" s="1"/>
  <c r="L40" i="20"/>
  <c r="P40" i="20" s="1"/>
  <c r="Q40" i="20" s="1"/>
  <c r="L39" i="20"/>
  <c r="P39" i="20" s="1"/>
  <c r="Q39" i="20" s="1"/>
  <c r="L38" i="20"/>
  <c r="P38" i="20" s="1"/>
  <c r="Q38" i="20" s="1"/>
  <c r="M37" i="20"/>
  <c r="O37" i="20" s="1"/>
  <c r="L37" i="20"/>
  <c r="M36" i="20"/>
  <c r="O36" i="20" s="1"/>
  <c r="L36" i="20"/>
  <c r="M35" i="20"/>
  <c r="O35" i="20" s="1"/>
  <c r="L35" i="20"/>
  <c r="M34" i="20"/>
  <c r="O34" i="20" s="1"/>
  <c r="L34" i="20"/>
  <c r="L33" i="20"/>
  <c r="P33" i="20" s="1"/>
  <c r="Q33" i="20" s="1"/>
  <c r="L32" i="20"/>
  <c r="P32" i="20" s="1"/>
  <c r="Q32" i="20" s="1"/>
  <c r="L31" i="20"/>
  <c r="P31" i="20" s="1"/>
  <c r="Q31" i="20" s="1"/>
  <c r="L30" i="20"/>
  <c r="P30" i="20" s="1"/>
  <c r="L29" i="20"/>
  <c r="P29" i="20" s="1"/>
  <c r="Q29" i="20" s="1"/>
  <c r="L28" i="20"/>
  <c r="P28" i="20" s="1"/>
  <c r="Q28" i="20" s="1"/>
  <c r="L27" i="20"/>
  <c r="P27" i="20" s="1"/>
  <c r="Q27" i="20" s="1"/>
  <c r="L26" i="20"/>
  <c r="P26" i="20" s="1"/>
  <c r="Q26" i="20" s="1"/>
  <c r="L25" i="20"/>
  <c r="P25" i="20" s="1"/>
  <c r="Q25" i="20" s="1"/>
  <c r="M24" i="20"/>
  <c r="O24" i="20" s="1"/>
  <c r="L24" i="20"/>
  <c r="M23" i="20"/>
  <c r="O23" i="20" s="1"/>
  <c r="L23" i="20"/>
  <c r="M22" i="20"/>
  <c r="O22" i="20" s="1"/>
  <c r="M21" i="20"/>
  <c r="O21" i="20" s="1"/>
  <c r="L20" i="20"/>
  <c r="P20" i="20" s="1"/>
  <c r="Q20" i="20" s="1"/>
  <c r="L19" i="20"/>
  <c r="P19" i="20" s="1"/>
  <c r="Q19" i="20" s="1"/>
  <c r="L18" i="20"/>
  <c r="P18" i="20" s="1"/>
  <c r="Q18" i="20" s="1"/>
  <c r="L17" i="20"/>
  <c r="P17" i="20" s="1"/>
  <c r="Q17" i="20" s="1"/>
  <c r="L16" i="20"/>
  <c r="P16" i="20" s="1"/>
  <c r="Q16" i="20" s="1"/>
  <c r="M14" i="20"/>
  <c r="O14" i="20" s="1"/>
  <c r="L14" i="20"/>
  <c r="M13" i="20"/>
  <c r="O13" i="20" s="1"/>
  <c r="L13" i="20"/>
  <c r="M12" i="20"/>
  <c r="O12" i="20" s="1"/>
  <c r="L12" i="20"/>
  <c r="L22" i="20"/>
  <c r="P22" i="20" s="1"/>
  <c r="Q22" i="20" s="1"/>
  <c r="M11" i="20"/>
  <c r="O11" i="20" s="1"/>
  <c r="P11" i="20" s="1"/>
  <c r="Q11" i="20" s="1"/>
  <c r="L21" i="20"/>
  <c r="O10" i="20"/>
  <c r="L10" i="20"/>
  <c r="O9" i="20"/>
  <c r="L9" i="20"/>
  <c r="P9" i="20" s="1"/>
  <c r="Q9" i="20" s="1"/>
  <c r="O8" i="20"/>
  <c r="L8" i="20"/>
  <c r="O7" i="20"/>
  <c r="L7" i="20"/>
  <c r="AN8" i="20"/>
  <c r="AN10" i="20"/>
  <c r="AN11" i="20"/>
  <c r="AN12" i="20"/>
  <c r="AN13" i="20"/>
  <c r="AN14" i="20"/>
  <c r="AN15" i="20"/>
  <c r="AN17" i="20"/>
  <c r="AN18" i="20"/>
  <c r="AN19" i="20"/>
  <c r="AN20" i="20"/>
  <c r="AN21" i="20"/>
  <c r="AN22" i="20"/>
  <c r="AN23" i="20"/>
  <c r="AN24" i="20"/>
  <c r="AN25" i="20"/>
  <c r="AN26" i="20"/>
  <c r="AN27" i="20"/>
  <c r="AN28" i="20"/>
  <c r="AN29" i="20"/>
  <c r="AN30" i="20"/>
  <c r="AN31" i="20"/>
  <c r="AN32" i="20"/>
  <c r="AN33" i="20"/>
  <c r="AN34" i="20"/>
  <c r="AN35" i="20"/>
  <c r="AN36" i="20"/>
  <c r="AN37" i="20"/>
  <c r="AN38" i="20"/>
  <c r="AN39" i="20"/>
  <c r="AN40" i="20"/>
  <c r="AN41" i="20"/>
  <c r="AN42" i="20"/>
  <c r="AN43" i="20"/>
  <c r="AN44" i="20"/>
  <c r="AN45" i="20"/>
  <c r="AN46" i="20"/>
  <c r="AN47" i="20"/>
  <c r="AN48" i="20"/>
  <c r="AN49" i="20"/>
  <c r="AN50" i="20"/>
  <c r="AN51" i="20"/>
  <c r="AN52" i="20"/>
  <c r="AN53" i="20"/>
  <c r="AN54" i="20"/>
  <c r="AN55" i="20"/>
  <c r="AN56" i="20"/>
  <c r="AN57" i="20"/>
  <c r="AN58" i="20"/>
  <c r="AN59" i="20"/>
  <c r="AN60" i="20"/>
  <c r="AN61" i="20"/>
  <c r="AN62" i="20"/>
  <c r="AN63" i="20"/>
  <c r="AN65" i="20"/>
  <c r="AN66" i="20"/>
  <c r="AN67" i="20"/>
  <c r="AN68" i="20"/>
  <c r="AN69" i="20"/>
  <c r="AN70" i="20"/>
  <c r="AN71" i="20"/>
  <c r="AN72" i="20"/>
  <c r="AN73" i="20"/>
  <c r="AN75" i="20"/>
  <c r="AN76" i="20"/>
  <c r="AN77" i="20"/>
  <c r="AK8" i="20"/>
  <c r="AK10" i="20"/>
  <c r="AK11" i="20"/>
  <c r="AK12" i="20"/>
  <c r="AK13" i="20"/>
  <c r="AK14" i="20"/>
  <c r="AK15" i="20"/>
  <c r="AK17" i="20"/>
  <c r="AK18" i="20"/>
  <c r="AK19" i="20"/>
  <c r="AK20" i="20"/>
  <c r="AK21" i="20"/>
  <c r="AK22" i="20"/>
  <c r="AK23" i="20"/>
  <c r="AK24" i="20"/>
  <c r="AK25" i="20"/>
  <c r="AK27" i="20"/>
  <c r="AK28" i="20"/>
  <c r="AK29" i="20"/>
  <c r="AK30" i="20"/>
  <c r="AK31" i="20"/>
  <c r="AK32" i="20"/>
  <c r="AK33" i="20"/>
  <c r="AK34" i="20"/>
  <c r="AK35" i="20"/>
  <c r="AK36" i="20"/>
  <c r="AK37" i="20"/>
  <c r="AK38" i="20"/>
  <c r="AK40" i="20"/>
  <c r="AK41" i="20"/>
  <c r="AK42" i="20"/>
  <c r="AK43" i="20"/>
  <c r="AK44" i="20"/>
  <c r="AK45" i="20"/>
  <c r="AK46" i="20"/>
  <c r="AK47" i="20"/>
  <c r="AK48" i="20"/>
  <c r="AK49" i="20"/>
  <c r="AK50" i="20"/>
  <c r="AK51" i="20"/>
  <c r="AK52" i="20"/>
  <c r="AK53" i="20"/>
  <c r="AK54" i="20"/>
  <c r="AK55" i="20"/>
  <c r="AK56" i="20"/>
  <c r="AK57" i="20"/>
  <c r="AK58" i="20"/>
  <c r="AK59" i="20"/>
  <c r="AK60" i="20"/>
  <c r="AK61" i="20"/>
  <c r="AK62" i="20"/>
  <c r="AK63" i="20"/>
  <c r="AK65" i="20"/>
  <c r="AK66" i="20"/>
  <c r="AK67" i="20"/>
  <c r="AK68" i="20"/>
  <c r="AK69" i="20"/>
  <c r="AK70" i="20"/>
  <c r="AK71" i="20"/>
  <c r="AK72" i="20"/>
  <c r="AK73" i="20"/>
  <c r="AK75" i="20"/>
  <c r="AK76" i="20"/>
  <c r="AK77" i="20"/>
  <c r="AH10" i="20"/>
  <c r="AH11" i="20"/>
  <c r="AH12" i="20"/>
  <c r="AH13" i="20"/>
  <c r="AH14" i="20"/>
  <c r="AH15" i="20"/>
  <c r="AH18" i="20"/>
  <c r="AH20" i="20"/>
  <c r="AH21" i="20"/>
  <c r="AH22" i="20"/>
  <c r="AH23" i="20"/>
  <c r="AH24" i="20"/>
  <c r="AH25" i="20"/>
  <c r="AH27" i="20"/>
  <c r="AH28" i="20"/>
  <c r="AH29" i="20"/>
  <c r="AH30" i="20"/>
  <c r="AH31" i="20"/>
  <c r="AH32" i="20"/>
  <c r="AH33" i="20"/>
  <c r="AH34" i="20"/>
  <c r="AH35" i="20"/>
  <c r="AH36" i="20"/>
  <c r="AH37" i="20"/>
  <c r="AH38" i="20"/>
  <c r="AH40" i="20"/>
  <c r="AH44" i="20"/>
  <c r="AH45" i="20"/>
  <c r="AH46" i="20"/>
  <c r="AH47" i="20"/>
  <c r="AH48" i="20"/>
  <c r="AH49" i="20"/>
  <c r="AH50" i="20"/>
  <c r="AH51" i="20"/>
  <c r="AH52" i="20"/>
  <c r="AH53" i="20"/>
  <c r="AH54" i="20"/>
  <c r="AH55" i="20"/>
  <c r="AH56" i="20"/>
  <c r="AH57" i="20"/>
  <c r="AH58" i="20"/>
  <c r="AH59" i="20"/>
  <c r="AH60" i="20"/>
  <c r="AH61" i="20"/>
  <c r="AH62" i="20"/>
  <c r="AH63" i="20"/>
  <c r="AH65" i="20"/>
  <c r="AH66" i="20"/>
  <c r="AH67" i="20"/>
  <c r="AH68" i="20"/>
  <c r="AH69" i="20"/>
  <c r="AH70" i="20"/>
  <c r="AH71" i="20"/>
  <c r="AH73" i="20"/>
  <c r="AH75" i="20"/>
  <c r="AH76" i="20"/>
  <c r="AH77" i="20"/>
  <c r="AE10" i="20"/>
  <c r="AE11" i="20"/>
  <c r="AE12" i="20"/>
  <c r="AE13" i="20"/>
  <c r="AE14" i="20"/>
  <c r="AE15" i="20"/>
  <c r="AE20" i="20"/>
  <c r="AE21" i="20"/>
  <c r="AE22" i="20"/>
  <c r="AE23" i="20"/>
  <c r="AE24" i="20"/>
  <c r="AE25" i="20"/>
  <c r="AE31" i="20"/>
  <c r="AE32" i="20"/>
  <c r="AE33" i="20"/>
  <c r="AE34" i="20"/>
  <c r="AE35" i="20"/>
  <c r="AE36" i="20"/>
  <c r="AE37" i="20"/>
  <c r="AE38" i="20"/>
  <c r="AE44" i="20"/>
  <c r="AE45" i="20"/>
  <c r="AE46" i="20"/>
  <c r="AE47" i="20"/>
  <c r="AE48" i="20"/>
  <c r="AE49" i="20"/>
  <c r="AE50" i="20"/>
  <c r="AE51" i="20"/>
  <c r="AE52" i="20"/>
  <c r="AE53" i="20"/>
  <c r="AE54" i="20"/>
  <c r="AE55" i="20"/>
  <c r="AE56" i="20"/>
  <c r="AE57" i="20"/>
  <c r="AE58" i="20"/>
  <c r="AE59" i="20"/>
  <c r="AE60" i="20"/>
  <c r="AE61" i="20"/>
  <c r="AE62" i="20"/>
  <c r="AE63" i="20"/>
  <c r="AE69" i="20"/>
  <c r="AE70" i="20"/>
  <c r="AE71" i="20"/>
  <c r="AE76" i="20"/>
  <c r="AE77" i="20"/>
  <c r="AB77" i="20"/>
  <c r="AB76" i="20"/>
  <c r="AB75" i="20"/>
  <c r="AB74" i="20"/>
  <c r="AB73" i="20"/>
  <c r="AB72" i="20"/>
  <c r="AB71" i="20"/>
  <c r="AB70" i="20"/>
  <c r="AB69" i="20"/>
  <c r="AB68" i="20"/>
  <c r="AB67" i="20"/>
  <c r="AB66" i="20"/>
  <c r="AB65" i="20"/>
  <c r="AB64" i="20"/>
  <c r="AB63" i="20"/>
  <c r="AB62" i="20"/>
  <c r="AB61" i="20"/>
  <c r="AB60" i="20"/>
  <c r="AB59" i="20"/>
  <c r="AB58" i="20"/>
  <c r="AB57" i="20"/>
  <c r="AB56" i="20"/>
  <c r="AB55" i="20"/>
  <c r="AB54" i="20"/>
  <c r="AB53" i="20"/>
  <c r="AB52" i="20"/>
  <c r="AB51" i="20"/>
  <c r="AB50" i="20"/>
  <c r="AB49" i="20"/>
  <c r="AB48" i="20"/>
  <c r="AB47" i="20"/>
  <c r="AB46" i="20"/>
  <c r="AB45" i="20"/>
  <c r="AB44" i="20"/>
  <c r="AB43" i="20"/>
  <c r="AB42" i="20"/>
  <c r="AB41" i="20"/>
  <c r="AB40" i="20"/>
  <c r="AB39" i="20"/>
  <c r="AB38" i="20"/>
  <c r="AB37" i="20"/>
  <c r="AB36" i="20"/>
  <c r="AB35" i="20"/>
  <c r="AB34" i="20"/>
  <c r="AB33" i="20"/>
  <c r="AB32" i="20"/>
  <c r="AB31" i="20"/>
  <c r="AB30" i="20"/>
  <c r="AB29" i="20"/>
  <c r="AB28" i="20"/>
  <c r="AB27" i="20"/>
  <c r="AB26" i="20"/>
  <c r="AB25" i="20"/>
  <c r="AB24" i="20"/>
  <c r="AB23" i="20"/>
  <c r="AB22" i="20"/>
  <c r="AB21" i="20"/>
  <c r="AB20" i="20"/>
  <c r="AB19" i="20"/>
  <c r="AB18" i="20"/>
  <c r="AB17" i="20"/>
  <c r="AB16" i="20"/>
  <c r="AB15" i="20"/>
  <c r="AB14" i="20"/>
  <c r="AB13" i="20"/>
  <c r="AB12" i="20"/>
  <c r="AB11" i="20"/>
  <c r="AB10" i="20"/>
  <c r="AB9" i="20"/>
  <c r="AB8" i="20"/>
  <c r="AB7" i="20"/>
  <c r="Y77" i="20"/>
  <c r="Y76" i="20"/>
  <c r="Y75" i="20"/>
  <c r="Y74" i="20"/>
  <c r="Y73" i="20"/>
  <c r="Y72" i="20"/>
  <c r="Y71" i="20"/>
  <c r="Y70" i="20"/>
  <c r="Y69" i="20"/>
  <c r="Y68" i="20"/>
  <c r="Y67" i="20"/>
  <c r="Y66" i="20"/>
  <c r="Y65" i="20"/>
  <c r="Y64" i="20"/>
  <c r="Y63" i="20"/>
  <c r="Y62" i="20"/>
  <c r="Y61" i="20"/>
  <c r="Y60" i="20"/>
  <c r="Y59" i="20"/>
  <c r="Y58" i="20"/>
  <c r="Y57" i="20"/>
  <c r="Y56" i="20"/>
  <c r="Y55" i="20"/>
  <c r="Y54" i="20"/>
  <c r="Y51" i="20"/>
  <c r="Y50" i="20"/>
  <c r="Y49" i="20"/>
  <c r="Y48" i="20"/>
  <c r="Y47" i="20"/>
  <c r="Y46" i="20"/>
  <c r="Y45" i="20"/>
  <c r="Y44" i="20"/>
  <c r="Y43" i="20"/>
  <c r="Y42" i="20"/>
  <c r="Y41" i="20"/>
  <c r="Y40" i="20"/>
  <c r="Y39" i="20"/>
  <c r="Y38" i="20"/>
  <c r="Y37" i="20"/>
  <c r="Y36" i="20"/>
  <c r="Y35" i="20"/>
  <c r="Y34" i="20"/>
  <c r="Y33" i="20"/>
  <c r="Y32" i="20"/>
  <c r="Y31" i="20"/>
  <c r="Y30" i="20"/>
  <c r="Y29" i="20"/>
  <c r="Y28" i="20"/>
  <c r="Y27" i="20"/>
  <c r="Y26" i="20"/>
  <c r="Y25" i="20"/>
  <c r="Y24" i="20"/>
  <c r="Y23" i="20"/>
  <c r="Y22" i="20"/>
  <c r="Y21" i="20"/>
  <c r="Y20" i="20"/>
  <c r="Y19" i="20"/>
  <c r="Y18" i="20"/>
  <c r="Y17" i="20"/>
  <c r="Y16" i="20"/>
  <c r="Y15" i="20"/>
  <c r="Y14" i="20"/>
  <c r="Y13" i="20"/>
  <c r="Y12" i="20"/>
  <c r="Y11" i="20"/>
  <c r="Y10" i="20"/>
  <c r="Y9" i="20"/>
  <c r="Y8" i="20"/>
  <c r="Y7" i="20"/>
  <c r="V13" i="20"/>
  <c r="V15" i="20"/>
  <c r="V23" i="20"/>
  <c r="V25" i="20"/>
  <c r="V30" i="20"/>
  <c r="V35" i="20"/>
  <c r="V38" i="20"/>
  <c r="V46" i="20"/>
  <c r="V49" i="20"/>
  <c r="V54" i="20"/>
  <c r="V55" i="20"/>
  <c r="V56" i="20"/>
  <c r="V57" i="20"/>
  <c r="V58" i="20"/>
  <c r="V59" i="20"/>
  <c r="V60" i="20"/>
  <c r="V61" i="20"/>
  <c r="V62" i="20"/>
  <c r="V63" i="20"/>
  <c r="V71" i="20"/>
  <c r="V76" i="20"/>
  <c r="E85" i="20"/>
  <c r="V74" i="20" s="1"/>
  <c r="E86" i="20"/>
  <c r="V11" i="20" s="1"/>
  <c r="E87" i="20"/>
  <c r="V72" i="20" s="1"/>
  <c r="E88" i="20"/>
  <c r="V69" i="20" s="1"/>
  <c r="E89" i="20"/>
  <c r="V37" i="20" s="1"/>
  <c r="E90" i="20"/>
  <c r="V53" i="20" s="1"/>
  <c r="E91" i="20"/>
  <c r="E92" i="20"/>
  <c r="E93" i="20"/>
  <c r="E94" i="20"/>
  <c r="V70" i="20" s="1"/>
  <c r="E95" i="20"/>
  <c r="E96" i="20"/>
  <c r="V20" i="20" s="1"/>
  <c r="E97" i="20"/>
  <c r="Y53" i="20" s="1"/>
  <c r="E98" i="20"/>
  <c r="V50" i="20" s="1"/>
  <c r="E99" i="20"/>
  <c r="E100" i="20"/>
  <c r="E102" i="20"/>
  <c r="AE18" i="20" s="1"/>
  <c r="E103" i="20"/>
  <c r="AH16" i="20" s="1"/>
  <c r="E104" i="20"/>
  <c r="AH8" i="20" s="1"/>
  <c r="E105" i="20"/>
  <c r="AK9" i="20" s="1"/>
  <c r="E106" i="20"/>
  <c r="AE66" i="20" s="1"/>
  <c r="E107" i="20"/>
  <c r="AE68" i="20" s="1"/>
  <c r="E108" i="20"/>
  <c r="AE64" i="20" s="1"/>
  <c r="E109" i="20"/>
  <c r="AH64" i="20" s="1"/>
  <c r="E110" i="20"/>
  <c r="AE74" i="20" s="1"/>
  <c r="E111" i="20"/>
  <c r="AN64" i="20" s="1"/>
  <c r="E112" i="20"/>
  <c r="AH74" i="20" s="1"/>
  <c r="E113" i="20"/>
  <c r="AK74" i="20" s="1"/>
  <c r="E114" i="20"/>
  <c r="AN74" i="20" s="1"/>
  <c r="E115" i="20"/>
  <c r="AE75" i="20" s="1"/>
  <c r="E116" i="20"/>
  <c r="AE72" i="20" s="1"/>
  <c r="E117" i="20"/>
  <c r="AH72" i="20" s="1"/>
  <c r="E118" i="20"/>
  <c r="AN16" i="20" s="1"/>
  <c r="E119" i="20"/>
  <c r="AN9" i="20" s="1"/>
  <c r="E120" i="20"/>
  <c r="AE30" i="20" s="1"/>
  <c r="E84" i="20"/>
  <c r="V65" i="20" s="1"/>
  <c r="I54" i="20"/>
  <c r="F53" i="20"/>
  <c r="H53" i="20" s="1"/>
  <c r="F52" i="20"/>
  <c r="H52" i="20" s="1"/>
  <c r="E53" i="20"/>
  <c r="E52" i="20"/>
  <c r="E50" i="20"/>
  <c r="F50" i="20"/>
  <c r="H50" i="20" s="1"/>
  <c r="F51" i="20"/>
  <c r="H51" i="20" s="1"/>
  <c r="E51" i="20"/>
  <c r="E30" i="20"/>
  <c r="I30" i="20" s="1"/>
  <c r="R30" i="20" s="1"/>
  <c r="E33" i="20"/>
  <c r="I33" i="20" s="1"/>
  <c r="E44" i="20"/>
  <c r="I44" i="20" s="1"/>
  <c r="F48" i="20"/>
  <c r="H48" i="20" s="1"/>
  <c r="E48" i="20"/>
  <c r="F47" i="20"/>
  <c r="H47" i="20" s="1"/>
  <c r="E47" i="20"/>
  <c r="F46" i="20"/>
  <c r="H46" i="20" s="1"/>
  <c r="E46" i="20"/>
  <c r="F45" i="20"/>
  <c r="H45" i="20" s="1"/>
  <c r="E45" i="20"/>
  <c r="F37" i="20"/>
  <c r="H37" i="20" s="1"/>
  <c r="E37" i="20"/>
  <c r="F34" i="20"/>
  <c r="H34" i="20" s="1"/>
  <c r="E34" i="20"/>
  <c r="E36" i="20"/>
  <c r="E35" i="20"/>
  <c r="E23" i="20"/>
  <c r="F36" i="20"/>
  <c r="H36" i="20" s="1"/>
  <c r="F35" i="20"/>
  <c r="H35" i="20" s="1"/>
  <c r="F24" i="20"/>
  <c r="H24" i="20" s="1"/>
  <c r="F23" i="20"/>
  <c r="H23" i="20" s="1"/>
  <c r="F22" i="20"/>
  <c r="H22" i="20" s="1"/>
  <c r="F21" i="20"/>
  <c r="H21" i="20" s="1"/>
  <c r="I15" i="20"/>
  <c r="F12" i="20"/>
  <c r="H12" i="20" s="1"/>
  <c r="F11" i="20"/>
  <c r="H11" i="20" s="1"/>
  <c r="E14" i="20"/>
  <c r="F14" i="20"/>
  <c r="H14" i="20" s="1"/>
  <c r="F13" i="20"/>
  <c r="H13" i="20" s="1"/>
  <c r="H10" i="20"/>
  <c r="H9" i="20"/>
  <c r="H8" i="20"/>
  <c r="H7" i="20"/>
  <c r="E13" i="20"/>
  <c r="E12" i="20"/>
  <c r="E11" i="20"/>
  <c r="E20" i="20"/>
  <c r="I20" i="20" s="1"/>
  <c r="E17" i="20"/>
  <c r="I17" i="20" s="1"/>
  <c r="E16" i="20"/>
  <c r="I16" i="20" s="1"/>
  <c r="E7" i="20"/>
  <c r="E8" i="20"/>
  <c r="E9" i="20"/>
  <c r="E10" i="20"/>
  <c r="E18" i="20"/>
  <c r="I18" i="20" s="1"/>
  <c r="E19" i="20"/>
  <c r="I19" i="20" s="1"/>
  <c r="E25" i="20"/>
  <c r="I25" i="20" s="1"/>
  <c r="E26" i="20"/>
  <c r="I26" i="20" s="1"/>
  <c r="E27" i="20"/>
  <c r="I27" i="20" s="1"/>
  <c r="E28" i="20"/>
  <c r="I28" i="20" s="1"/>
  <c r="E29" i="20"/>
  <c r="I29" i="20" s="1"/>
  <c r="E31" i="20"/>
  <c r="I31" i="20" s="1"/>
  <c r="E32" i="20"/>
  <c r="I32" i="20" s="1"/>
  <c r="E38" i="20"/>
  <c r="I38" i="20" s="1"/>
  <c r="E39" i="20"/>
  <c r="I39" i="20" s="1"/>
  <c r="E40" i="20"/>
  <c r="I40" i="20" s="1"/>
  <c r="E41" i="20"/>
  <c r="I41" i="20" s="1"/>
  <c r="E42" i="20"/>
  <c r="I42" i="20" s="1"/>
  <c r="E43" i="20"/>
  <c r="I43" i="20" s="1"/>
  <c r="E49" i="20"/>
  <c r="I49" i="20" s="1"/>
  <c r="E55" i="20"/>
  <c r="I55" i="20" s="1"/>
  <c r="E56" i="20"/>
  <c r="I56" i="20" s="1"/>
  <c r="E57" i="20"/>
  <c r="I57" i="20" s="1"/>
  <c r="E58" i="20"/>
  <c r="I58" i="20" s="1"/>
  <c r="E59" i="20"/>
  <c r="I59" i="20" s="1"/>
  <c r="E60" i="20"/>
  <c r="I60" i="20" s="1"/>
  <c r="E61" i="20"/>
  <c r="I61" i="20" s="1"/>
  <c r="E62" i="20"/>
  <c r="I62" i="20" s="1"/>
  <c r="E63" i="20"/>
  <c r="I63" i="20" s="1"/>
  <c r="E64" i="20"/>
  <c r="I64" i="20" s="1"/>
  <c r="E65" i="20"/>
  <c r="I65" i="20" s="1"/>
  <c r="E66" i="20"/>
  <c r="I66" i="20" s="1"/>
  <c r="E67" i="20"/>
  <c r="I67" i="20" s="1"/>
  <c r="E68" i="20"/>
  <c r="I68" i="20" s="1"/>
  <c r="E69" i="20"/>
  <c r="I69" i="20" s="1"/>
  <c r="I70" i="20"/>
  <c r="E71" i="20"/>
  <c r="I71" i="20" s="1"/>
  <c r="E72" i="20"/>
  <c r="I72" i="20" s="1"/>
  <c r="E73" i="20"/>
  <c r="I73" i="20" s="1"/>
  <c r="E74" i="20"/>
  <c r="I74" i="20" s="1"/>
  <c r="E75" i="20"/>
  <c r="I75" i="20" s="1"/>
  <c r="E77" i="20"/>
  <c r="I77" i="20" s="1"/>
  <c r="R77" i="20" s="1"/>
  <c r="P7" i="20" l="1"/>
  <c r="Q7" i="20" s="1"/>
  <c r="P24" i="20"/>
  <c r="Q24" i="20" s="1"/>
  <c r="P51" i="20"/>
  <c r="P35" i="20"/>
  <c r="Q35" i="20" s="1"/>
  <c r="P8" i="20"/>
  <c r="Q8" i="20" s="1"/>
  <c r="P10" i="20"/>
  <c r="Q10" i="20" s="1"/>
  <c r="P52" i="20"/>
  <c r="P21" i="20"/>
  <c r="Q21" i="20" s="1"/>
  <c r="P53" i="20"/>
  <c r="Q53" i="20" s="1"/>
  <c r="P50" i="20"/>
  <c r="Q50" i="20" s="1"/>
  <c r="P12" i="20"/>
  <c r="Q12" i="20" s="1"/>
  <c r="P23" i="20"/>
  <c r="Q23" i="20" s="1"/>
  <c r="P13" i="20"/>
  <c r="Q13" i="20" s="1"/>
  <c r="P14" i="20"/>
  <c r="Q14" i="20" s="1"/>
  <c r="Q52" i="20"/>
  <c r="Q51" i="20"/>
  <c r="P45" i="20"/>
  <c r="Q45" i="20" s="1"/>
  <c r="P47" i="20"/>
  <c r="Q47" i="20" s="1"/>
  <c r="P46" i="20"/>
  <c r="Q46" i="20" s="1"/>
  <c r="P37" i="20"/>
  <c r="Q37" i="20" s="1"/>
  <c r="P36" i="20"/>
  <c r="Q36" i="20" s="1"/>
  <c r="P34" i="20"/>
  <c r="Q34" i="20" s="1"/>
  <c r="I8" i="20"/>
  <c r="S25" i="20"/>
  <c r="R25" i="20" s="1"/>
  <c r="S38" i="20"/>
  <c r="R38" i="20" s="1"/>
  <c r="S69" i="20"/>
  <c r="R69" i="20" s="1"/>
  <c r="S76" i="20"/>
  <c r="R76" i="20" s="1"/>
  <c r="S61" i="20"/>
  <c r="R61" i="20" s="1"/>
  <c r="S57" i="20"/>
  <c r="R57" i="20" s="1"/>
  <c r="S49" i="20"/>
  <c r="R49" i="20" s="1"/>
  <c r="S70" i="20"/>
  <c r="R70" i="20" s="1"/>
  <c r="V67" i="20"/>
  <c r="V10" i="20"/>
  <c r="S10" i="20" s="1"/>
  <c r="V68" i="20"/>
  <c r="S58" i="20"/>
  <c r="R58" i="20" s="1"/>
  <c r="S54" i="20"/>
  <c r="R54" i="20" s="1"/>
  <c r="V44" i="20"/>
  <c r="S44" i="20" s="1"/>
  <c r="R44" i="20" s="1"/>
  <c r="S13" i="20"/>
  <c r="V64" i="20"/>
  <c r="S60" i="20"/>
  <c r="R60" i="20" s="1"/>
  <c r="S56" i="20"/>
  <c r="R56" i="20" s="1"/>
  <c r="V48" i="20"/>
  <c r="S48" i="20" s="1"/>
  <c r="V36" i="20"/>
  <c r="S36" i="20" s="1"/>
  <c r="V24" i="20"/>
  <c r="S24" i="20" s="1"/>
  <c r="V75" i="20"/>
  <c r="S75" i="20" s="1"/>
  <c r="R75" i="20" s="1"/>
  <c r="V51" i="20"/>
  <c r="S51" i="20" s="1"/>
  <c r="V43" i="20"/>
  <c r="V31" i="20"/>
  <c r="V18" i="20"/>
  <c r="AN7" i="20"/>
  <c r="AE73" i="20"/>
  <c r="AE65" i="20"/>
  <c r="S65" i="20" s="1"/>
  <c r="R65" i="20" s="1"/>
  <c r="AE41" i="20"/>
  <c r="AE29" i="20"/>
  <c r="AE17" i="20"/>
  <c r="AE9" i="20"/>
  <c r="AH43" i="20"/>
  <c r="AH39" i="20"/>
  <c r="AH19" i="20"/>
  <c r="V52" i="20"/>
  <c r="V28" i="20"/>
  <c r="V19" i="20"/>
  <c r="V7" i="20"/>
  <c r="V66" i="20"/>
  <c r="S66" i="20" s="1"/>
  <c r="R66" i="20" s="1"/>
  <c r="V42" i="20"/>
  <c r="V34" i="20"/>
  <c r="S34" i="20" s="1"/>
  <c r="V26" i="20"/>
  <c r="V21" i="20"/>
  <c r="S21" i="20" s="1"/>
  <c r="V17" i="20"/>
  <c r="V9" i="20"/>
  <c r="Y52" i="20"/>
  <c r="AE7" i="20"/>
  <c r="AE40" i="20"/>
  <c r="AE28" i="20"/>
  <c r="AE16" i="20"/>
  <c r="AE8" i="20"/>
  <c r="S62" i="20"/>
  <c r="R62" i="20" s="1"/>
  <c r="AH42" i="20"/>
  <c r="AH26" i="20"/>
  <c r="AK64" i="20"/>
  <c r="AK16" i="20"/>
  <c r="V47" i="20"/>
  <c r="S47" i="20" s="1"/>
  <c r="V39" i="20"/>
  <c r="V27" i="20"/>
  <c r="V22" i="20"/>
  <c r="S22" i="20" s="1"/>
  <c r="V14" i="20"/>
  <c r="S14" i="20" s="1"/>
  <c r="V77" i="20"/>
  <c r="S77" i="20" s="1"/>
  <c r="Q77" i="20" s="1"/>
  <c r="V73" i="20"/>
  <c r="V45" i="20"/>
  <c r="S45" i="20" s="1"/>
  <c r="V41" i="20"/>
  <c r="V33" i="20"/>
  <c r="S33" i="20" s="1"/>
  <c r="R33" i="20" s="1"/>
  <c r="V29" i="20"/>
  <c r="V16" i="20"/>
  <c r="V12" i="20"/>
  <c r="S12" i="20" s="1"/>
  <c r="V8" i="20"/>
  <c r="AH7" i="20"/>
  <c r="AE67" i="20"/>
  <c r="S67" i="20" s="1"/>
  <c r="R67" i="20" s="1"/>
  <c r="AE43" i="20"/>
  <c r="AE39" i="20"/>
  <c r="AE27" i="20"/>
  <c r="AE19" i="20"/>
  <c r="AH41" i="20"/>
  <c r="AH17" i="20"/>
  <c r="AH9" i="20"/>
  <c r="AK39" i="20"/>
  <c r="V40" i="20"/>
  <c r="V32" i="20"/>
  <c r="S32" i="20" s="1"/>
  <c r="R32" i="20" s="1"/>
  <c r="AK7" i="20"/>
  <c r="AE42" i="20"/>
  <c r="AE26" i="20"/>
  <c r="AK26" i="20"/>
  <c r="S74" i="20"/>
  <c r="R74" i="20" s="1"/>
  <c r="S72" i="20"/>
  <c r="R72" i="20" s="1"/>
  <c r="S68" i="20"/>
  <c r="R68" i="20" s="1"/>
  <c r="S53" i="20"/>
  <c r="S50" i="20"/>
  <c r="S37" i="20"/>
  <c r="S46" i="20"/>
  <c r="S30" i="20"/>
  <c r="Q30" i="20" s="1"/>
  <c r="S20" i="20"/>
  <c r="R20" i="20" s="1"/>
  <c r="S18" i="20"/>
  <c r="R18" i="20" s="1"/>
  <c r="S71" i="20"/>
  <c r="R71" i="20" s="1"/>
  <c r="S63" i="20"/>
  <c r="R63" i="20" s="1"/>
  <c r="S59" i="20"/>
  <c r="R59" i="20" s="1"/>
  <c r="S55" i="20"/>
  <c r="R55" i="20" s="1"/>
  <c r="S35" i="20"/>
  <c r="S31" i="20"/>
  <c r="R31" i="20" s="1"/>
  <c r="S23" i="20"/>
  <c r="S15" i="20"/>
  <c r="R15" i="20" s="1"/>
  <c r="S11" i="20"/>
  <c r="E22" i="20"/>
  <c r="I13" i="20"/>
  <c r="I36" i="20"/>
  <c r="I7" i="20"/>
  <c r="I11" i="20"/>
  <c r="I52" i="20"/>
  <c r="I10" i="20"/>
  <c r="I12" i="20"/>
  <c r="I22" i="20"/>
  <c r="I14" i="20"/>
  <c r="I48" i="20"/>
  <c r="I50" i="20"/>
  <c r="I23" i="20"/>
  <c r="I51" i="20"/>
  <c r="I9" i="20"/>
  <c r="E21" i="20"/>
  <c r="I21" i="20" s="1"/>
  <c r="I34" i="20"/>
  <c r="I45" i="20"/>
  <c r="I53" i="20"/>
  <c r="I46" i="20"/>
  <c r="I37" i="20"/>
  <c r="I47" i="20"/>
  <c r="I35" i="20"/>
  <c r="E24" i="20"/>
  <c r="I24" i="20" s="1"/>
  <c r="R83" i="20" l="1"/>
  <c r="R81" i="20"/>
  <c r="R11" i="20"/>
  <c r="S40" i="20"/>
  <c r="R40" i="20" s="1"/>
  <c r="S28" i="20"/>
  <c r="R28" i="20" s="1"/>
  <c r="S43" i="20"/>
  <c r="R43" i="20" s="1"/>
  <c r="S16" i="20"/>
  <c r="R16" i="20" s="1"/>
  <c r="R36" i="20"/>
  <c r="S73" i="20"/>
  <c r="R73" i="20" s="1"/>
  <c r="S64" i="20"/>
  <c r="R64" i="20" s="1"/>
  <c r="S41" i="20"/>
  <c r="R41" i="20" s="1"/>
  <c r="R51" i="20"/>
  <c r="S42" i="20"/>
  <c r="R42" i="20" s="1"/>
  <c r="R13" i="20"/>
  <c r="S29" i="20"/>
  <c r="R29" i="20" s="1"/>
  <c r="S26" i="20"/>
  <c r="R26" i="20" s="1"/>
  <c r="S52" i="20"/>
  <c r="R52" i="20" s="1"/>
  <c r="S9" i="20"/>
  <c r="R9" i="20" s="1"/>
  <c r="R24" i="20"/>
  <c r="S39" i="20"/>
  <c r="R39" i="20" s="1"/>
  <c r="S19" i="20"/>
  <c r="R19" i="20" s="1"/>
  <c r="S17" i="20"/>
  <c r="R17" i="20" s="1"/>
  <c r="S27" i="20"/>
  <c r="R27" i="20" s="1"/>
  <c r="S8" i="20"/>
  <c r="R8" i="20" s="1"/>
  <c r="R35" i="20"/>
  <c r="R10" i="20"/>
  <c r="R48" i="20"/>
  <c r="R50" i="20"/>
  <c r="R45" i="20"/>
  <c r="R22" i="20"/>
  <c r="R23" i="20"/>
  <c r="R14" i="20"/>
  <c r="R37" i="20"/>
  <c r="R34" i="20"/>
  <c r="R53" i="20"/>
  <c r="R21" i="20"/>
  <c r="R47" i="20"/>
  <c r="R46" i="20"/>
  <c r="R12" i="20"/>
  <c r="S7" i="20"/>
  <c r="R7" i="20" s="1"/>
  <c r="R82" i="20" l="1"/>
  <c r="R80" i="20"/>
  <c r="R79" i="20" l="1"/>
  <c r="S69" i="17" l="1"/>
  <c r="S70" i="17"/>
  <c r="S71" i="17"/>
  <c r="S72" i="17"/>
  <c r="S73" i="17"/>
  <c r="S75" i="17"/>
  <c r="S76" i="17"/>
  <c r="S77" i="17"/>
  <c r="S78" i="17"/>
  <c r="S79" i="17"/>
  <c r="S80" i="17"/>
  <c r="S81" i="17"/>
  <c r="S82" i="17"/>
  <c r="S84" i="17"/>
  <c r="S68" i="17"/>
  <c r="S7" i="17"/>
  <c r="S8" i="17"/>
  <c r="S9" i="17"/>
  <c r="S10" i="17"/>
  <c r="S11" i="17"/>
  <c r="S12" i="17"/>
  <c r="S13" i="17"/>
  <c r="S14" i="17"/>
  <c r="S15" i="17"/>
  <c r="S16" i="17"/>
  <c r="S17" i="17"/>
  <c r="S18" i="17"/>
  <c r="S19" i="17"/>
  <c r="S20" i="17"/>
  <c r="S21" i="17"/>
  <c r="S22" i="17"/>
  <c r="S23" i="17"/>
  <c r="S24" i="17"/>
  <c r="S25" i="17"/>
  <c r="S26" i="17"/>
  <c r="S27" i="17"/>
  <c r="S28" i="17"/>
  <c r="S29" i="17"/>
  <c r="S30" i="17"/>
  <c r="S31" i="17"/>
  <c r="S32" i="17"/>
  <c r="S33" i="17"/>
  <c r="S34" i="17"/>
  <c r="S35" i="17"/>
  <c r="S36" i="17"/>
  <c r="S37" i="17"/>
  <c r="S38" i="17"/>
  <c r="S39" i="17"/>
  <c r="S40" i="17"/>
  <c r="S41" i="17"/>
  <c r="S42" i="17"/>
  <c r="S43" i="17"/>
  <c r="S44" i="17"/>
  <c r="S45" i="17"/>
  <c r="S46" i="17"/>
  <c r="S47" i="17"/>
  <c r="S48" i="17"/>
  <c r="S49" i="17"/>
  <c r="S50" i="17"/>
  <c r="S51" i="17"/>
  <c r="S52" i="17"/>
  <c r="S53" i="17"/>
  <c r="S54" i="17"/>
  <c r="S55" i="17"/>
  <c r="S56" i="17"/>
  <c r="S57" i="17"/>
  <c r="S58" i="17"/>
  <c r="S6" i="17"/>
  <c r="M7" i="17"/>
  <c r="M8" i="17"/>
  <c r="M11" i="17"/>
  <c r="M13" i="17"/>
  <c r="M25" i="17"/>
  <c r="M28" i="17"/>
  <c r="M32" i="17"/>
  <c r="M31" i="17"/>
  <c r="M54" i="17"/>
  <c r="M44" i="17"/>
  <c r="M67" i="17"/>
  <c r="N7" i="17"/>
  <c r="F84" i="17"/>
  <c r="M84" i="17" s="1"/>
  <c r="F82" i="17"/>
  <c r="M82" i="17" s="1"/>
  <c r="F81" i="17"/>
  <c r="M81" i="17" s="1"/>
  <c r="F80" i="17"/>
  <c r="M80" i="17" s="1"/>
  <c r="F79" i="17"/>
  <c r="M79" i="17" s="1"/>
  <c r="F78" i="17"/>
  <c r="M78" i="17" s="1"/>
  <c r="F77" i="17"/>
  <c r="M77" i="17" s="1"/>
  <c r="F76" i="17"/>
  <c r="M76" i="17" s="1"/>
  <c r="F75" i="17"/>
  <c r="M75" i="17" s="1"/>
  <c r="F72" i="17"/>
  <c r="M72" i="17" s="1"/>
  <c r="F71" i="17"/>
  <c r="M71" i="17" s="1"/>
  <c r="F70" i="17"/>
  <c r="M70" i="17" s="1"/>
  <c r="F69" i="17"/>
  <c r="M69" i="17" s="1"/>
  <c r="F68" i="17"/>
  <c r="M68" i="17" s="1"/>
  <c r="S59" i="17" l="1"/>
  <c r="G49" i="21"/>
  <c r="G48" i="21"/>
  <c r="G47" i="21"/>
  <c r="E46" i="21"/>
  <c r="G46" i="21" s="1"/>
  <c r="E45" i="21"/>
  <c r="G45" i="21" s="1"/>
  <c r="E44" i="21"/>
  <c r="G44" i="21" s="1"/>
  <c r="E43" i="21"/>
  <c r="G42" i="21"/>
  <c r="E39" i="21"/>
  <c r="G39" i="21" s="1"/>
  <c r="E36" i="21"/>
  <c r="G36" i="21" s="1"/>
  <c r="E35" i="21"/>
  <c r="G35" i="21" s="1"/>
  <c r="E34" i="21"/>
  <c r="G34" i="21" s="1"/>
  <c r="E33" i="21"/>
  <c r="G33" i="21" s="1"/>
  <c r="E31" i="21"/>
  <c r="G31" i="21" s="1"/>
  <c r="E30" i="21"/>
  <c r="G30" i="21" s="1"/>
  <c r="E29" i="21"/>
  <c r="G29" i="21" s="1"/>
  <c r="E28" i="21"/>
  <c r="G28" i="21" s="1"/>
  <c r="E24" i="21"/>
  <c r="G24" i="21" s="1"/>
  <c r="E23" i="21"/>
  <c r="G23" i="21" s="1"/>
  <c r="E22" i="21"/>
  <c r="G22" i="21" s="1"/>
  <c r="E21" i="21"/>
  <c r="E20" i="21"/>
  <c r="G20" i="21" s="1"/>
  <c r="E19" i="21"/>
  <c r="G19" i="21" s="1"/>
  <c r="E16" i="21"/>
  <c r="G16" i="21" s="1"/>
  <c r="E11" i="21"/>
  <c r="G11" i="21" s="1"/>
  <c r="E10" i="21"/>
  <c r="G10" i="21" s="1"/>
  <c r="E7" i="21"/>
  <c r="G7" i="21" s="1"/>
  <c r="E6" i="21"/>
  <c r="G6" i="21" s="1"/>
  <c r="E5" i="21"/>
  <c r="G5" i="21" s="1"/>
  <c r="E4" i="21"/>
  <c r="G4" i="21" s="1"/>
  <c r="E3" i="21"/>
  <c r="G3" i="21" s="1"/>
  <c r="D83" i="17"/>
  <c r="S83" i="17" s="1"/>
  <c r="D74" i="17"/>
  <c r="S74" i="17" s="1"/>
  <c r="C73" i="17"/>
  <c r="I58" i="17"/>
  <c r="M58" i="17" s="1"/>
  <c r="I57" i="17"/>
  <c r="M57" i="17" s="1"/>
  <c r="I56" i="17"/>
  <c r="M56" i="17" s="1"/>
  <c r="I55" i="17"/>
  <c r="M55" i="17" s="1"/>
  <c r="I53" i="17"/>
  <c r="M53" i="17" s="1"/>
  <c r="I52" i="17"/>
  <c r="M52" i="17" s="1"/>
  <c r="I51" i="17"/>
  <c r="M51" i="17" s="1"/>
  <c r="I50" i="17"/>
  <c r="M50" i="17" s="1"/>
  <c r="I49" i="17"/>
  <c r="M49" i="17" s="1"/>
  <c r="I48" i="17"/>
  <c r="M48" i="17" s="1"/>
  <c r="I47" i="17"/>
  <c r="M47" i="17" s="1"/>
  <c r="I46" i="17"/>
  <c r="M46" i="17" s="1"/>
  <c r="I45" i="17"/>
  <c r="M45" i="17" s="1"/>
  <c r="I43" i="17"/>
  <c r="M43" i="17" s="1"/>
  <c r="I42" i="17"/>
  <c r="M42" i="17" s="1"/>
  <c r="I41" i="17"/>
  <c r="M41" i="17" s="1"/>
  <c r="I40" i="17"/>
  <c r="M40" i="17" s="1"/>
  <c r="I39" i="17"/>
  <c r="M39" i="17" s="1"/>
  <c r="I38" i="17"/>
  <c r="M38" i="17" s="1"/>
  <c r="I37" i="17"/>
  <c r="M37" i="17" s="1"/>
  <c r="I36" i="17"/>
  <c r="M36" i="17" s="1"/>
  <c r="I35" i="17"/>
  <c r="M35" i="17" s="1"/>
  <c r="I34" i="17"/>
  <c r="M34" i="17" s="1"/>
  <c r="I33" i="17"/>
  <c r="M33" i="17" s="1"/>
  <c r="I30" i="17"/>
  <c r="M30" i="17" s="1"/>
  <c r="I29" i="17"/>
  <c r="M29" i="17" s="1"/>
  <c r="I27" i="17"/>
  <c r="M27" i="17" s="1"/>
  <c r="I26" i="17"/>
  <c r="M26" i="17" s="1"/>
  <c r="I24" i="17"/>
  <c r="M24" i="17" s="1"/>
  <c r="I23" i="17"/>
  <c r="M23" i="17" s="1"/>
  <c r="I22" i="17"/>
  <c r="M22" i="17" s="1"/>
  <c r="I21" i="17"/>
  <c r="M21" i="17" s="1"/>
  <c r="I20" i="17"/>
  <c r="M20" i="17" s="1"/>
  <c r="I19" i="17"/>
  <c r="M19" i="17" s="1"/>
  <c r="I18" i="17"/>
  <c r="M18" i="17" s="1"/>
  <c r="I17" i="17"/>
  <c r="M17" i="17" s="1"/>
  <c r="I16" i="17"/>
  <c r="M16" i="17" s="1"/>
  <c r="I15" i="17"/>
  <c r="M15" i="17" s="1"/>
  <c r="I14" i="17"/>
  <c r="M14" i="17" s="1"/>
  <c r="I12" i="17"/>
  <c r="M12" i="17" s="1"/>
  <c r="I10" i="17"/>
  <c r="M10" i="17" s="1"/>
  <c r="I9" i="17"/>
  <c r="M9" i="17" s="1"/>
  <c r="D6" i="17"/>
  <c r="I6" i="17" s="1"/>
  <c r="M6" i="17" s="1"/>
  <c r="H47" i="7"/>
  <c r="I47" i="7" s="1"/>
  <c r="K47" i="7" s="1"/>
  <c r="L47" i="7" s="1"/>
  <c r="M47" i="7" s="1"/>
  <c r="M46" i="7"/>
  <c r="K46" i="7"/>
  <c r="H45" i="7"/>
  <c r="I45" i="7" s="1"/>
  <c r="K45" i="7" s="1"/>
  <c r="L45" i="7" s="1"/>
  <c r="M45" i="7" s="1"/>
  <c r="H44" i="7"/>
  <c r="I44" i="7" s="1"/>
  <c r="K44" i="7" s="1"/>
  <c r="L44" i="7" s="1"/>
  <c r="M44" i="7" s="1"/>
  <c r="H43" i="7"/>
  <c r="I43" i="7" s="1"/>
  <c r="K43" i="7" s="1"/>
  <c r="L43" i="7" s="1"/>
  <c r="M43" i="7" s="1"/>
  <c r="H42" i="7"/>
  <c r="I42" i="7" s="1"/>
  <c r="K42" i="7" s="1"/>
  <c r="L42" i="7" s="1"/>
  <c r="M42" i="7" s="1"/>
  <c r="H41" i="7"/>
  <c r="I41" i="7" s="1"/>
  <c r="K41" i="7" s="1"/>
  <c r="L41" i="7" s="1"/>
  <c r="M41" i="7" s="1"/>
  <c r="H40" i="7"/>
  <c r="I40" i="7" s="1"/>
  <c r="K40" i="7" s="1"/>
  <c r="L40" i="7" s="1"/>
  <c r="M40" i="7" s="1"/>
  <c r="M39" i="7"/>
  <c r="K39" i="7"/>
  <c r="H38" i="7"/>
  <c r="I38" i="7" s="1"/>
  <c r="K38" i="7" s="1"/>
  <c r="L38" i="7" s="1"/>
  <c r="M38" i="7" s="1"/>
  <c r="H37" i="7"/>
  <c r="I37" i="7" s="1"/>
  <c r="K37" i="7" s="1"/>
  <c r="L37" i="7" s="1"/>
  <c r="M37" i="7" s="1"/>
  <c r="H36" i="7"/>
  <c r="I36" i="7" s="1"/>
  <c r="K36" i="7" s="1"/>
  <c r="L36" i="7" s="1"/>
  <c r="M36" i="7" s="1"/>
  <c r="H35" i="7"/>
  <c r="I35" i="7" s="1"/>
  <c r="K35" i="7" s="1"/>
  <c r="L35" i="7" s="1"/>
  <c r="M35" i="7" s="1"/>
  <c r="H34" i="7"/>
  <c r="I34" i="7" s="1"/>
  <c r="K34" i="7" s="1"/>
  <c r="L34" i="7" s="1"/>
  <c r="M34" i="7" s="1"/>
  <c r="H33" i="7"/>
  <c r="I33" i="7" s="1"/>
  <c r="K33" i="7" s="1"/>
  <c r="L33" i="7" s="1"/>
  <c r="M33" i="7" s="1"/>
  <c r="H32" i="7"/>
  <c r="I32" i="7" s="1"/>
  <c r="K32" i="7" s="1"/>
  <c r="L32" i="7" s="1"/>
  <c r="M32" i="7" s="1"/>
  <c r="M31" i="7"/>
  <c r="K31" i="7"/>
  <c r="G30" i="7"/>
  <c r="H30" i="7" s="1"/>
  <c r="I30" i="7" s="1"/>
  <c r="K30" i="7" s="1"/>
  <c r="L30" i="7" s="1"/>
  <c r="M30" i="7" s="1"/>
  <c r="M29" i="7"/>
  <c r="H29" i="7"/>
  <c r="I29" i="7" s="1"/>
  <c r="K29" i="7" s="1"/>
  <c r="M28" i="7"/>
  <c r="H28" i="7"/>
  <c r="I28" i="7" s="1"/>
  <c r="M27" i="7"/>
  <c r="H27" i="7"/>
  <c r="I27" i="7" s="1"/>
  <c r="J27" i="7" s="1"/>
  <c r="M26" i="7"/>
  <c r="H26" i="7"/>
  <c r="I26" i="7" s="1"/>
  <c r="M25" i="7"/>
  <c r="H25" i="7"/>
  <c r="I25" i="7" s="1"/>
  <c r="M24" i="7"/>
  <c r="H24" i="7"/>
  <c r="I24" i="7" s="1"/>
  <c r="K24" i="7" s="1"/>
  <c r="M23" i="7"/>
  <c r="H23" i="7"/>
  <c r="I23" i="7" s="1"/>
  <c r="M22" i="7"/>
  <c r="H22" i="7"/>
  <c r="I22" i="7" s="1"/>
  <c r="M21" i="7"/>
  <c r="H21" i="7"/>
  <c r="I21" i="7" s="1"/>
  <c r="M20" i="7"/>
  <c r="K20" i="7"/>
  <c r="H20" i="7"/>
  <c r="I20" i="7" s="1"/>
  <c r="J20" i="7" s="1"/>
  <c r="M19" i="7"/>
  <c r="H19" i="7"/>
  <c r="I19" i="7" s="1"/>
  <c r="J19" i="7" s="1"/>
  <c r="M18" i="7"/>
  <c r="H18" i="7"/>
  <c r="I18" i="7" s="1"/>
  <c r="M17" i="7"/>
  <c r="H17" i="7"/>
  <c r="I17" i="7" s="1"/>
  <c r="G16" i="7"/>
  <c r="H16" i="7" s="1"/>
  <c r="I16" i="7" s="1"/>
  <c r="K16" i="7" s="1"/>
  <c r="L16" i="7" s="1"/>
  <c r="M16" i="7" s="1"/>
  <c r="M15" i="7"/>
  <c r="H15" i="7"/>
  <c r="I15" i="7" s="1"/>
  <c r="G14" i="7"/>
  <c r="H14" i="7" s="1"/>
  <c r="I14" i="7" s="1"/>
  <c r="K14" i="7" s="1"/>
  <c r="L14" i="7" s="1"/>
  <c r="M14" i="7" s="1"/>
  <c r="M13" i="7"/>
  <c r="H13" i="7"/>
  <c r="I13" i="7" s="1"/>
  <c r="J13" i="7" s="1"/>
  <c r="G12" i="7"/>
  <c r="H12" i="7" s="1"/>
  <c r="I12" i="7" s="1"/>
  <c r="K12" i="7" s="1"/>
  <c r="L12" i="7" s="1"/>
  <c r="M11" i="7"/>
  <c r="H11" i="7"/>
  <c r="I11" i="7" s="1"/>
  <c r="K11" i="7" s="1"/>
  <c r="M10" i="7"/>
  <c r="H10" i="7"/>
  <c r="I10" i="7" s="1"/>
  <c r="M9" i="7"/>
  <c r="H9" i="7"/>
  <c r="I9" i="7" s="1"/>
  <c r="M8" i="7"/>
  <c r="H8" i="7"/>
  <c r="I8" i="7" s="1"/>
  <c r="M7" i="7"/>
  <c r="K7" i="7"/>
  <c r="H7" i="7"/>
  <c r="I7" i="7" s="1"/>
  <c r="J7" i="7" s="1"/>
  <c r="M6" i="7"/>
  <c r="H6" i="7"/>
  <c r="I6" i="7" s="1"/>
  <c r="J6" i="7" s="1"/>
  <c r="M5" i="7"/>
  <c r="H5" i="7"/>
  <c r="I5" i="7" s="1"/>
  <c r="H45" i="3"/>
  <c r="H43" i="3"/>
  <c r="L43" i="3" s="1"/>
  <c r="H42" i="3"/>
  <c r="L42" i="3" s="1"/>
  <c r="H41" i="3"/>
  <c r="L41" i="3" s="1"/>
  <c r="H40" i="3"/>
  <c r="H39" i="3"/>
  <c r="L39" i="3" s="1"/>
  <c r="H38" i="3"/>
  <c r="L38" i="3" s="1"/>
  <c r="H36" i="3"/>
  <c r="L36" i="3" s="1"/>
  <c r="H35" i="3"/>
  <c r="H34" i="3"/>
  <c r="L34" i="3" s="1"/>
  <c r="H33" i="3"/>
  <c r="L33" i="3" s="1"/>
  <c r="H32" i="3"/>
  <c r="L32" i="3" s="1"/>
  <c r="H31" i="3"/>
  <c r="H30" i="3"/>
  <c r="L30" i="3" s="1"/>
  <c r="H28" i="3"/>
  <c r="L28" i="3" s="1"/>
  <c r="H27" i="3"/>
  <c r="L27" i="3" s="1"/>
  <c r="H26" i="3"/>
  <c r="H25" i="3"/>
  <c r="L25" i="3" s="1"/>
  <c r="H24" i="3"/>
  <c r="L24" i="3" s="1"/>
  <c r="H23" i="3"/>
  <c r="L23" i="3" s="1"/>
  <c r="H22" i="3"/>
  <c r="H21" i="3"/>
  <c r="L21" i="3" s="1"/>
  <c r="H20" i="3"/>
  <c r="L20" i="3" s="1"/>
  <c r="H19" i="3"/>
  <c r="L19" i="3" s="1"/>
  <c r="H18" i="3"/>
  <c r="H17" i="3"/>
  <c r="L17" i="3" s="1"/>
  <c r="H16" i="3"/>
  <c r="L16" i="3" s="1"/>
  <c r="H15" i="3"/>
  <c r="H14" i="3"/>
  <c r="H13" i="3"/>
  <c r="L13" i="3" s="1"/>
  <c r="H12" i="3"/>
  <c r="L12" i="3" s="1"/>
  <c r="H11" i="3"/>
  <c r="H10" i="3"/>
  <c r="H9" i="3"/>
  <c r="L9" i="3" s="1"/>
  <c r="H8" i="3"/>
  <c r="L8" i="3" s="1"/>
  <c r="I7" i="3"/>
  <c r="J7" i="3" s="1"/>
  <c r="H7" i="3"/>
  <c r="L7" i="3" s="1"/>
  <c r="H6" i="3"/>
  <c r="I5" i="3"/>
  <c r="J5" i="3" s="1"/>
  <c r="H5" i="3"/>
  <c r="G160" i="6"/>
  <c r="G159" i="6"/>
  <c r="G158" i="6"/>
  <c r="G157" i="6"/>
  <c r="G152" i="6"/>
  <c r="G150" i="6"/>
  <c r="G148" i="6"/>
  <c r="G147" i="6"/>
  <c r="G146" i="6"/>
  <c r="G145" i="6"/>
  <c r="D135" i="6"/>
  <c r="J148" i="6" s="1"/>
  <c r="G130" i="6"/>
  <c r="G131" i="6" s="1"/>
  <c r="C133" i="6" s="1"/>
  <c r="D133" i="6" s="1"/>
  <c r="J147" i="6" s="1"/>
  <c r="F128" i="6"/>
  <c r="J152" i="6" s="1"/>
  <c r="K152" i="6" s="1"/>
  <c r="F125" i="6"/>
  <c r="F124" i="6"/>
  <c r="F126" i="6" s="1"/>
  <c r="J150" i="6" s="1"/>
  <c r="F122" i="6"/>
  <c r="J145" i="6" s="1"/>
  <c r="E113" i="6"/>
  <c r="H116" i="6" s="1"/>
  <c r="E112" i="6"/>
  <c r="F110" i="6"/>
  <c r="F109" i="6"/>
  <c r="C117" i="6" s="1"/>
  <c r="C103" i="6"/>
  <c r="E103" i="6" s="1"/>
  <c r="E104" i="6" s="1"/>
  <c r="I149" i="6" s="1"/>
  <c r="C101" i="6"/>
  <c r="F101" i="6" s="1"/>
  <c r="B91" i="6"/>
  <c r="E91" i="6" s="1"/>
  <c r="E92" i="6" s="1"/>
  <c r="C95" i="6" s="1"/>
  <c r="F89" i="6"/>
  <c r="D84" i="6"/>
  <c r="H148" i="6" s="1"/>
  <c r="G79" i="6"/>
  <c r="G78" i="6"/>
  <c r="C82" i="6" s="1"/>
  <c r="D82" i="6" s="1"/>
  <c r="H147" i="6" s="1"/>
  <c r="F75" i="6"/>
  <c r="F74" i="6"/>
  <c r="F72" i="6"/>
  <c r="H145" i="6" s="1"/>
  <c r="E62" i="6"/>
  <c r="E63" i="6" s="1"/>
  <c r="F60" i="6"/>
  <c r="F59" i="6"/>
  <c r="C68" i="6" s="1"/>
  <c r="E51" i="6"/>
  <c r="E52" i="6" s="1"/>
  <c r="E149" i="6" s="1"/>
  <c r="G149" i="6" s="1"/>
  <c r="F49" i="6"/>
  <c r="E39" i="6"/>
  <c r="E40" i="6" s="1"/>
  <c r="F37" i="6"/>
  <c r="E142" i="6" s="1"/>
  <c r="G142" i="6" s="1"/>
  <c r="D32" i="6"/>
  <c r="D148" i="6" s="1"/>
  <c r="G28" i="6"/>
  <c r="G27" i="6"/>
  <c r="F24" i="6"/>
  <c r="F23" i="6"/>
  <c r="F25" i="6" s="1"/>
  <c r="D150" i="6" s="1"/>
  <c r="F21" i="6"/>
  <c r="H15" i="6"/>
  <c r="E11" i="6"/>
  <c r="E12" i="6" s="1"/>
  <c r="D142" i="6" s="1"/>
  <c r="F142" i="6" s="1"/>
  <c r="F9" i="6"/>
  <c r="F8" i="6"/>
  <c r="C17" i="6" s="1"/>
  <c r="I8" i="3" l="1"/>
  <c r="J8" i="3" s="1"/>
  <c r="I38" i="3"/>
  <c r="J38" i="3" s="1"/>
  <c r="I9" i="3"/>
  <c r="J9" i="3" s="1"/>
  <c r="F76" i="6"/>
  <c r="H150" i="6" s="1"/>
  <c r="I17" i="3"/>
  <c r="J17" i="3" s="1"/>
  <c r="I42" i="3"/>
  <c r="J42" i="3" s="1"/>
  <c r="S85" i="17"/>
  <c r="S87" i="17" s="1"/>
  <c r="G80" i="6"/>
  <c r="H146" i="6" s="1"/>
  <c r="I13" i="3"/>
  <c r="J13" i="3" s="1"/>
  <c r="K28" i="7"/>
  <c r="J28" i="7"/>
  <c r="K8" i="7"/>
  <c r="J8" i="7"/>
  <c r="K21" i="7"/>
  <c r="J21" i="7"/>
  <c r="I12" i="3"/>
  <c r="J12" i="3" s="1"/>
  <c r="I16" i="3"/>
  <c r="J16" i="3" s="1"/>
  <c r="I20" i="3"/>
  <c r="J20" i="3" s="1"/>
  <c r="I24" i="3"/>
  <c r="J24" i="3" s="1"/>
  <c r="I27" i="3"/>
  <c r="J27" i="3" s="1"/>
  <c r="I33" i="3"/>
  <c r="J33" i="3" s="1"/>
  <c r="K6" i="7"/>
  <c r="J24" i="7"/>
  <c r="K27" i="7"/>
  <c r="C67" i="6"/>
  <c r="G161" i="6"/>
  <c r="I21" i="3"/>
  <c r="J21" i="3" s="1"/>
  <c r="I23" i="3"/>
  <c r="J23" i="3" s="1"/>
  <c r="I28" i="3"/>
  <c r="J28" i="3" s="1"/>
  <c r="I32" i="3"/>
  <c r="J32" i="3" s="1"/>
  <c r="I34" i="3"/>
  <c r="J34" i="3" s="1"/>
  <c r="K19" i="7"/>
  <c r="G40" i="21"/>
  <c r="G53" i="21"/>
  <c r="G43" i="21"/>
  <c r="G50" i="21" s="1"/>
  <c r="G25" i="21"/>
  <c r="G21" i="21"/>
  <c r="G17" i="21"/>
  <c r="E151" i="6"/>
  <c r="C44" i="6"/>
  <c r="C66" i="6"/>
  <c r="C69" i="6" s="1"/>
  <c r="H142" i="6"/>
  <c r="H66" i="6"/>
  <c r="K18" i="7"/>
  <c r="J18" i="7"/>
  <c r="L14" i="3"/>
  <c r="I14" i="3"/>
  <c r="J14" i="3" s="1"/>
  <c r="L18" i="3"/>
  <c r="I18" i="3"/>
  <c r="J18" i="3" s="1"/>
  <c r="I151" i="6"/>
  <c r="C96" i="6"/>
  <c r="C97" i="6" s="1"/>
  <c r="L11" i="3"/>
  <c r="I11" i="3"/>
  <c r="J11" i="3" s="1"/>
  <c r="K5" i="7"/>
  <c r="J5" i="7"/>
  <c r="K15" i="7"/>
  <c r="J15" i="7"/>
  <c r="K17" i="7"/>
  <c r="J17" i="7"/>
  <c r="K26" i="7"/>
  <c r="J26" i="7"/>
  <c r="F150" i="6"/>
  <c r="K150" i="6"/>
  <c r="H43" i="6"/>
  <c r="C43" i="6"/>
  <c r="I142" i="6"/>
  <c r="H95" i="6"/>
  <c r="F148" i="6"/>
  <c r="K148" i="6" s="1"/>
  <c r="K149" i="6"/>
  <c r="L15" i="3"/>
  <c r="I15" i="3"/>
  <c r="J15" i="3" s="1"/>
  <c r="K9" i="7"/>
  <c r="J9" i="7"/>
  <c r="M12" i="7"/>
  <c r="L48" i="7"/>
  <c r="J23" i="7"/>
  <c r="K23" i="7"/>
  <c r="G52" i="21"/>
  <c r="C30" i="6"/>
  <c r="D30" i="6" s="1"/>
  <c r="D147" i="6" s="1"/>
  <c r="G29" i="6"/>
  <c r="J146" i="6"/>
  <c r="I41" i="3"/>
  <c r="J41" i="3" s="1"/>
  <c r="M48" i="7"/>
  <c r="J11" i="7"/>
  <c r="J29" i="7"/>
  <c r="C15" i="6"/>
  <c r="D145" i="6"/>
  <c r="C16" i="6"/>
  <c r="C116" i="6"/>
  <c r="C118" i="6" s="1"/>
  <c r="J142" i="6"/>
  <c r="D146" i="6"/>
  <c r="I36" i="3"/>
  <c r="J36" i="3" s="1"/>
  <c r="J10" i="7"/>
  <c r="K10" i="7"/>
  <c r="K13" i="7"/>
  <c r="K22" i="7"/>
  <c r="J22" i="7"/>
  <c r="K25" i="7"/>
  <c r="J25" i="7"/>
  <c r="L6" i="3"/>
  <c r="I6" i="3"/>
  <c r="J6" i="3" s="1"/>
  <c r="L22" i="3"/>
  <c r="I22" i="3"/>
  <c r="J22" i="3" s="1"/>
  <c r="L26" i="3"/>
  <c r="I26" i="3"/>
  <c r="J26" i="3" s="1"/>
  <c r="L31" i="3"/>
  <c r="I31" i="3"/>
  <c r="J31" i="3" s="1"/>
  <c r="L10" i="3"/>
  <c r="I10" i="3"/>
  <c r="J10" i="3" s="1"/>
  <c r="I19" i="3"/>
  <c r="J19" i="3" s="1"/>
  <c r="L35" i="3"/>
  <c r="I35" i="3"/>
  <c r="J35" i="3" s="1"/>
  <c r="L40" i="3"/>
  <c r="I40" i="3"/>
  <c r="J40" i="3" s="1"/>
  <c r="L45" i="3"/>
  <c r="I45" i="3"/>
  <c r="J45" i="3" s="1"/>
  <c r="L5" i="3"/>
  <c r="H46" i="3"/>
  <c r="L46" i="3" s="1"/>
  <c r="I25" i="3"/>
  <c r="J25" i="3" s="1"/>
  <c r="I30" i="3"/>
  <c r="J30" i="3" s="1"/>
  <c r="I39" i="3"/>
  <c r="J39" i="3" s="1"/>
  <c r="I43" i="3"/>
  <c r="J43" i="3" s="1"/>
  <c r="C62" i="17"/>
  <c r="K16" i="17"/>
  <c r="K24" i="17"/>
  <c r="K40" i="17"/>
  <c r="K49" i="17"/>
  <c r="K53" i="17"/>
  <c r="K12" i="17"/>
  <c r="K17" i="17"/>
  <c r="K21" i="17"/>
  <c r="K26" i="17"/>
  <c r="C63" i="17" s="1"/>
  <c r="K33" i="17"/>
  <c r="K37" i="17"/>
  <c r="K41" i="17"/>
  <c r="K46" i="17"/>
  <c r="K50" i="17"/>
  <c r="K55" i="17"/>
  <c r="F73" i="17"/>
  <c r="K10" i="17"/>
  <c r="K20" i="17"/>
  <c r="K36" i="17"/>
  <c r="K45" i="17"/>
  <c r="K58" i="17"/>
  <c r="K6" i="17"/>
  <c r="K14" i="17"/>
  <c r="K18" i="17"/>
  <c r="K22" i="17"/>
  <c r="K27" i="17"/>
  <c r="K34" i="17"/>
  <c r="K38" i="17"/>
  <c r="K42" i="17"/>
  <c r="K47" i="17"/>
  <c r="K51" i="17"/>
  <c r="K56" i="17"/>
  <c r="F74" i="17"/>
  <c r="M74" i="17" s="1"/>
  <c r="K30" i="17"/>
  <c r="K9" i="17"/>
  <c r="K15" i="17"/>
  <c r="K19" i="17"/>
  <c r="K23" i="17"/>
  <c r="K29" i="17"/>
  <c r="K35" i="17"/>
  <c r="K39" i="17"/>
  <c r="K43" i="17"/>
  <c r="K48" i="17"/>
  <c r="K52" i="17"/>
  <c r="K57" i="17"/>
  <c r="F83" i="17"/>
  <c r="M83" i="17" s="1"/>
  <c r="C45" i="6" l="1"/>
  <c r="C61" i="17"/>
  <c r="K142" i="6"/>
  <c r="C60" i="17"/>
  <c r="C64" i="17" s="1"/>
  <c r="J46" i="3"/>
  <c r="G26" i="21"/>
  <c r="G56" i="21"/>
  <c r="I143" i="6"/>
  <c r="H96" i="6"/>
  <c r="H97" i="6" s="1"/>
  <c r="H99" i="6" s="1"/>
  <c r="I144" i="6" s="1"/>
  <c r="F85" i="17"/>
  <c r="F91" i="17" s="1"/>
  <c r="M73" i="17"/>
  <c r="I46" i="3"/>
  <c r="J143" i="6"/>
  <c r="H117" i="6"/>
  <c r="H118" i="6" s="1"/>
  <c r="H120" i="6" s="1"/>
  <c r="J144" i="6" s="1"/>
  <c r="K48" i="7"/>
  <c r="G151" i="6"/>
  <c r="K151" i="6" s="1"/>
  <c r="F147" i="6"/>
  <c r="K147" i="6" s="1"/>
  <c r="E143" i="6"/>
  <c r="G143" i="6" s="1"/>
  <c r="H44" i="6"/>
  <c r="H45" i="6" s="1"/>
  <c r="H47" i="6" s="1"/>
  <c r="E144" i="6" s="1"/>
  <c r="G144" i="6" s="1"/>
  <c r="F146" i="6"/>
  <c r="K146" i="6" s="1"/>
  <c r="F145" i="6"/>
  <c r="K145" i="6" s="1"/>
  <c r="H143" i="6"/>
  <c r="H67" i="6"/>
  <c r="H68" i="6" s="1"/>
  <c r="H70" i="6" s="1"/>
  <c r="H144" i="6" s="1"/>
  <c r="P5" i="3"/>
  <c r="P4" i="3"/>
  <c r="P3" i="3"/>
  <c r="C18" i="6"/>
  <c r="J48" i="7"/>
  <c r="K59" i="17"/>
  <c r="G59" i="21" l="1"/>
  <c r="G60" i="21" s="1"/>
  <c r="G65" i="21" s="1"/>
  <c r="H16" i="6"/>
  <c r="H17" i="6" s="1"/>
  <c r="H19" i="6" s="1"/>
  <c r="D144" i="6" s="1"/>
  <c r="D143" i="6"/>
  <c r="P6" i="3"/>
  <c r="C89" i="17"/>
  <c r="F89" i="17" s="1"/>
  <c r="C97" i="17" s="1"/>
  <c r="C87" i="17"/>
  <c r="C88" i="17"/>
  <c r="F88" i="17" s="1"/>
  <c r="C96" i="17" s="1"/>
  <c r="C90" i="17"/>
  <c r="F90" i="17" s="1"/>
  <c r="C98" i="17" s="1"/>
  <c r="G67" i="21" l="1"/>
  <c r="F144" i="6"/>
  <c r="K144" i="6" s="1"/>
  <c r="F143" i="6"/>
  <c r="K143" i="6" s="1"/>
  <c r="F87" i="17"/>
  <c r="C95" i="17" s="1"/>
  <c r="C99" i="17" s="1"/>
  <c r="C91" i="17"/>
</calcChain>
</file>

<file path=xl/sharedStrings.xml><?xml version="1.0" encoding="utf-8"?>
<sst xmlns="http://schemas.openxmlformats.org/spreadsheetml/2006/main" count="2534" uniqueCount="1008">
  <si>
    <t>LOCAÇAO DA OBRA</t>
  </si>
  <si>
    <t>comprimento</t>
  </si>
  <si>
    <t>a</t>
  </si>
  <si>
    <t>b</t>
  </si>
  <si>
    <t>m2</t>
  </si>
  <si>
    <t>GINÁSIO</t>
  </si>
  <si>
    <t>GUARITA PRINCIPAL</t>
  </si>
  <si>
    <t>GUARITA SERVIÇO</t>
  </si>
  <si>
    <t>e</t>
  </si>
  <si>
    <t>f</t>
  </si>
  <si>
    <t>g</t>
  </si>
  <si>
    <t>h</t>
  </si>
  <si>
    <t>lado</t>
  </si>
  <si>
    <t>folga</t>
  </si>
  <si>
    <t>i</t>
  </si>
  <si>
    <t>j</t>
  </si>
  <si>
    <t>PLACA DA OBRA</t>
  </si>
  <si>
    <t>largura</t>
  </si>
  <si>
    <t>altura</t>
  </si>
  <si>
    <t>área da placa</t>
  </si>
  <si>
    <t>M2</t>
  </si>
  <si>
    <t>ESCAVAÇÃO MECÂNICA</t>
  </si>
  <si>
    <t>quantidade</t>
  </si>
  <si>
    <t>volume</t>
  </si>
  <si>
    <t>m3</t>
  </si>
  <si>
    <t>(a)</t>
  </si>
  <si>
    <t>(b)</t>
  </si>
  <si>
    <t xml:space="preserve"> = (a) x (b)</t>
  </si>
  <si>
    <t>( c )</t>
  </si>
  <si>
    <t xml:space="preserve">a x b </t>
  </si>
  <si>
    <t>e x f</t>
  </si>
  <si>
    <t>g x h</t>
  </si>
  <si>
    <t>i x j</t>
  </si>
  <si>
    <t xml:space="preserve">(a) </t>
  </si>
  <si>
    <t>( d )</t>
  </si>
  <si>
    <t>MURO</t>
  </si>
  <si>
    <t>RESERVATÓRIO INFERIOR</t>
  </si>
  <si>
    <t>DESTINO FINAL DE ESGOTO</t>
  </si>
  <si>
    <t>RESERVATÓRIO</t>
  </si>
  <si>
    <t>FOSSA + VALA DE INFILTRAÇAO</t>
  </si>
  <si>
    <t xml:space="preserve"> ( PRÓXIMO A GUARITA PRINCIPAL) = ( PRÓXIMO A GUARITA ACESSO SERVIÇO)</t>
  </si>
  <si>
    <t xml:space="preserve"> ( AO LADO DO GINÁSIO)</t>
  </si>
  <si>
    <t>total</t>
  </si>
  <si>
    <t>(l1)</t>
  </si>
  <si>
    <t>(l2)</t>
  </si>
  <si>
    <t>(l1 + l2)</t>
  </si>
  <si>
    <t>FUNDAÇAO DO RESERVATÓRIO SUPERIOR</t>
  </si>
  <si>
    <t>conforme proposta do fornecedor</t>
  </si>
  <si>
    <t>destino final de esgoto</t>
  </si>
  <si>
    <t>RESERVATÓRIO SUPERIOR</t>
  </si>
  <si>
    <t>CASA DO LIXO</t>
  </si>
  <si>
    <t>k</t>
  </si>
  <si>
    <t>l</t>
  </si>
  <si>
    <t>k x l</t>
  </si>
  <si>
    <t>m</t>
  </si>
  <si>
    <t>n</t>
  </si>
  <si>
    <t>o</t>
  </si>
  <si>
    <t>p</t>
  </si>
  <si>
    <t>m x n</t>
  </si>
  <si>
    <t>o x p</t>
  </si>
  <si>
    <t>LIXO</t>
  </si>
  <si>
    <t>LASTRO DE CONCRETO</t>
  </si>
  <si>
    <t>SAPATAS</t>
  </si>
  <si>
    <t>S1 A S12;S57 A S68;SM1 A SM26</t>
  </si>
  <si>
    <t>S14;S25;S27;S28;S41 A S44</t>
  </si>
  <si>
    <t>S3 A S38</t>
  </si>
  <si>
    <t>S15 A S24; S46 A S55</t>
  </si>
  <si>
    <t>S29 ; S30; S39 ; S40</t>
  </si>
  <si>
    <t>S13;S26;S45;S56</t>
  </si>
  <si>
    <t>LADOS</t>
  </si>
  <si>
    <t>L1</t>
  </si>
  <si>
    <t>L2</t>
  </si>
  <si>
    <t>QUANT.</t>
  </si>
  <si>
    <t>Concreto magro</t>
  </si>
  <si>
    <t>espessura</t>
  </si>
  <si>
    <t>CINTAS</t>
  </si>
  <si>
    <t>quantid.</t>
  </si>
  <si>
    <t>concreto</t>
  </si>
  <si>
    <t>forma</t>
  </si>
  <si>
    <t>C1=C21</t>
  </si>
  <si>
    <t>C2=C3=C20=C22</t>
  </si>
  <si>
    <t>C18=C5</t>
  </si>
  <si>
    <t>C4=C19</t>
  </si>
  <si>
    <t>C24=C25=C46=C47</t>
  </si>
  <si>
    <t>C26 A C45</t>
  </si>
  <si>
    <t>C6=7=16=17</t>
  </si>
  <si>
    <t>C8 A C15</t>
  </si>
  <si>
    <t>C23=C48</t>
  </si>
  <si>
    <t>MONTANTES</t>
  </si>
  <si>
    <t>quant.</t>
  </si>
  <si>
    <t>M1 A M24</t>
  </si>
  <si>
    <t>PESCOÇO DE PILARES</t>
  </si>
  <si>
    <t>P1 A P12 ; P57 A P68</t>
  </si>
  <si>
    <t>P13 ;P26</t>
  </si>
  <si>
    <t>P15 A 24</t>
  </si>
  <si>
    <t>P14 ; 25 ; 27 ; 28 ; 41 ; 42 ; 43 ; 44</t>
  </si>
  <si>
    <t>P29 ; P30 ; P39 ; P40</t>
  </si>
  <si>
    <t>P31 A P38;P45 ; P56</t>
  </si>
  <si>
    <t>P46 A P55</t>
  </si>
  <si>
    <t>H1</t>
  </si>
  <si>
    <t>PILARES</t>
  </si>
  <si>
    <t>H2</t>
  </si>
  <si>
    <t>FORMA DE FUNDAÇAO</t>
  </si>
  <si>
    <t>RESUMO</t>
  </si>
  <si>
    <t>5.0</t>
  </si>
  <si>
    <t>6.3</t>
  </si>
  <si>
    <t>8.0</t>
  </si>
  <si>
    <t>10.0</t>
  </si>
  <si>
    <t>12.5</t>
  </si>
  <si>
    <t>VIGAS</t>
  </si>
  <si>
    <t>LAJES</t>
  </si>
  <si>
    <t>ESCADAS</t>
  </si>
  <si>
    <t>ARMAÇAO DA FUNDAÇAO</t>
  </si>
  <si>
    <t xml:space="preserve">ALVENARIA DE 1 VEZ </t>
  </si>
  <si>
    <t>EMBASAMENTO DO MURO</t>
  </si>
  <si>
    <t>comprimento (m)=</t>
  </si>
  <si>
    <t>IMPERMEABILIZACAO DE ESTRUTURAS ENTERRADAS, COM TINTA ASFALTICA, DUAS DEMAOS.</t>
  </si>
  <si>
    <t>forma das sapatas</t>
  </si>
  <si>
    <t>forma das cintas</t>
  </si>
  <si>
    <t>forma dos montantes</t>
  </si>
  <si>
    <t>forma dos pescoços</t>
  </si>
  <si>
    <t>fundo das sapatas</t>
  </si>
  <si>
    <t xml:space="preserve">MONTAGEM E DESMONTAGEM DE FÔRMA DE PILARES </t>
  </si>
  <si>
    <t>6.0.3</t>
  </si>
  <si>
    <t>6.0.4</t>
  </si>
  <si>
    <t>área</t>
  </si>
  <si>
    <t xml:space="preserve">patamares das escadas </t>
  </si>
  <si>
    <t>quant</t>
  </si>
  <si>
    <t>esp.</t>
  </si>
  <si>
    <t>Degraus das escadas</t>
  </si>
  <si>
    <t>GERAL</t>
  </si>
  <si>
    <t>P1 A 10 ; P59-68</t>
  </si>
  <si>
    <t>P11=12=57=58</t>
  </si>
  <si>
    <t>P13 ; 15 A 24 ; 26 ; 45 ;46 A 56</t>
  </si>
  <si>
    <t>P14 = 25 =43 =44</t>
  </si>
  <si>
    <t>P27 = 28 =41 =42</t>
  </si>
  <si>
    <t>P29 = 30 = 39 = 40</t>
  </si>
  <si>
    <t>P31 A 38</t>
  </si>
  <si>
    <t>NÍVEL DA COBERTA</t>
  </si>
  <si>
    <t>P13 = 26 = 45 = 56</t>
  </si>
  <si>
    <t>P15 A 24 ; 46 A 55</t>
  </si>
  <si>
    <t>P29 A 40</t>
  </si>
  <si>
    <t>MONTAGEM E DESMONTAGEM DE VIGA</t>
  </si>
  <si>
    <t>PLANTA - NÍVEL 1 - P04</t>
  </si>
  <si>
    <t>CORTES - P07</t>
  </si>
  <si>
    <t>1 ; 22</t>
  </si>
  <si>
    <t>2 ; 3 ; 5 ; 7 ; 16 ; 20 ;18 ; 21</t>
  </si>
  <si>
    <t>4 ; 19</t>
  </si>
  <si>
    <t>6 ; 17</t>
  </si>
  <si>
    <t>8 ; 9 ;10 ; 11 ; 12 ; 13 ;14 ; 15</t>
  </si>
  <si>
    <t>23 ; 29 ; 72 ; 80</t>
  </si>
  <si>
    <t>25 = 78</t>
  </si>
  <si>
    <t>27 = 31 = 76 = 73</t>
  </si>
  <si>
    <t>vigas das arquibancadas</t>
  </si>
  <si>
    <t>CONCRETO</t>
  </si>
  <si>
    <t>M3</t>
  </si>
  <si>
    <t>VN1-28...                                                            VN1-75</t>
  </si>
  <si>
    <t>x4</t>
  </si>
  <si>
    <t>FORMA</t>
  </si>
  <si>
    <t>PLANTA - NÍVEL INTERMEDIÁRIO - P03</t>
  </si>
  <si>
    <t>V1=V11=V14 (14/60 + ABA)</t>
  </si>
  <si>
    <t>VN</t>
  </si>
  <si>
    <t>V2=3=8=9</t>
  </si>
  <si>
    <t>V4=5=6=7</t>
  </si>
  <si>
    <t>área da seçao</t>
  </si>
  <si>
    <t>PLANTA - NÍVEL 2 - P05</t>
  </si>
  <si>
    <t>V1=15=2=16</t>
  </si>
  <si>
    <t>V3=14</t>
  </si>
  <si>
    <t>V4=V13</t>
  </si>
  <si>
    <t>V5 A 12</t>
  </si>
  <si>
    <t>VA1</t>
  </si>
  <si>
    <t>VE20;E6;E14;E28</t>
  </si>
  <si>
    <t>VE21;E7;E13;E27</t>
  </si>
  <si>
    <t>VE19;E5;E12;E26</t>
  </si>
  <si>
    <t>VE17;E3;E10;E24</t>
  </si>
  <si>
    <t>VE18;E4;E11;E25</t>
  </si>
  <si>
    <t>VE16;E1;E8;E23</t>
  </si>
  <si>
    <t>VE2;E9;E22;E15</t>
  </si>
  <si>
    <t>V17;40</t>
  </si>
  <si>
    <t>VF7=8 (vigas curvas)</t>
  </si>
  <si>
    <t>VIGAS DAS ARQUIBANCADAS</t>
  </si>
  <si>
    <t>V18 a V39 ;                  V41 a 42</t>
  </si>
  <si>
    <t>PLANTA - COBERTA - P06</t>
  </si>
  <si>
    <t>V1=12</t>
  </si>
  <si>
    <t>V2=11</t>
  </si>
  <si>
    <t>V3 a 10</t>
  </si>
  <si>
    <t>V13 = V40</t>
  </si>
  <si>
    <t>VG1 a 10</t>
  </si>
  <si>
    <t>nivel 1</t>
  </si>
  <si>
    <t>lajes das arquibancadas</t>
  </si>
  <si>
    <t>L12=13=37=49</t>
  </si>
  <si>
    <t>LM</t>
  </si>
  <si>
    <t>NÍVEL INTERMEDIÁRIO</t>
  </si>
  <si>
    <t>L1=4=27=30</t>
  </si>
  <si>
    <t>L2=3=28=29</t>
  </si>
  <si>
    <t>L5=15=16=26</t>
  </si>
  <si>
    <t>L6a14;L17a25</t>
  </si>
  <si>
    <t>NIVEL 2</t>
  </si>
  <si>
    <t>BETA 17</t>
  </si>
  <si>
    <t>kg</t>
  </si>
  <si>
    <t>LOCACAO DE ANDAIME METALICO TUBULAR TIPO TORRE</t>
  </si>
  <si>
    <t>7.1.1</t>
  </si>
  <si>
    <t>7.1.3</t>
  </si>
  <si>
    <t>7.1.4</t>
  </si>
  <si>
    <t>7.1.5</t>
  </si>
  <si>
    <t>B</t>
  </si>
  <si>
    <t>D</t>
  </si>
  <si>
    <t>C</t>
  </si>
  <si>
    <t>E</t>
  </si>
  <si>
    <t>G</t>
  </si>
  <si>
    <t>G'</t>
  </si>
  <si>
    <t>H</t>
  </si>
  <si>
    <t>I</t>
  </si>
  <si>
    <t>J</t>
  </si>
  <si>
    <t>K</t>
  </si>
  <si>
    <t>L'</t>
  </si>
  <si>
    <t>L</t>
  </si>
  <si>
    <t>M'</t>
  </si>
  <si>
    <t>M</t>
  </si>
  <si>
    <t xml:space="preserve">F </t>
  </si>
  <si>
    <t>A</t>
  </si>
  <si>
    <t>pavimento térreo</t>
  </si>
  <si>
    <t>pavimento intermediario</t>
  </si>
  <si>
    <t>Peças por mês: 20</t>
  </si>
  <si>
    <t>Para toda obra: 30 metros x 24 meses = 720 metros</t>
  </si>
  <si>
    <t>Cada Andaime tem 1,5m</t>
  </si>
  <si>
    <t>Metros por mês: 20 x 1,5m = 30 metros/mês</t>
  </si>
  <si>
    <t>7.2.1</t>
  </si>
  <si>
    <t>COBOGO DE CONCRETO (ELEMENTO VAZADO)</t>
  </si>
  <si>
    <t>DIVISÓRIA EM GRANITO</t>
  </si>
  <si>
    <t>ginásio</t>
  </si>
  <si>
    <t>guarita serviço</t>
  </si>
  <si>
    <t>REVESTIMENTO CERÂMICO PARA PISO  ÁREA MENOR QUE 5 M2</t>
  </si>
  <si>
    <t>REVESTIMENTO CERÂMICO PARA PISO  ÁREA ENTRE 5 M2 E 10 M2</t>
  </si>
  <si>
    <t>RODAPÉ EM GRANITO</t>
  </si>
  <si>
    <t>sala de aula (Jiu/judô)</t>
  </si>
  <si>
    <t>circulaçao I</t>
  </si>
  <si>
    <t>circulaçao II</t>
  </si>
  <si>
    <t>sec.escola = diretoria escola</t>
  </si>
  <si>
    <t>adminstraçao</t>
  </si>
  <si>
    <t>Dep.(taek=Jiu=Judo=bale)</t>
  </si>
  <si>
    <t>vest.masc./wcfem.</t>
  </si>
  <si>
    <t>wc pne</t>
  </si>
  <si>
    <t>deposito</t>
  </si>
  <si>
    <t>alojamento</t>
  </si>
  <si>
    <t>secretaria = direçao-dep.cant.=ambulat.</t>
  </si>
  <si>
    <t>dep.</t>
  </si>
  <si>
    <t>Circ. (Central I)</t>
  </si>
  <si>
    <t>copa suja</t>
  </si>
  <si>
    <t>cantina</t>
  </si>
  <si>
    <t>bwc juizes</t>
  </si>
  <si>
    <t>wc</t>
  </si>
  <si>
    <t>portaria</t>
  </si>
  <si>
    <t>gerencia</t>
  </si>
  <si>
    <t>supervisao</t>
  </si>
  <si>
    <t>wc masc./femi.</t>
  </si>
  <si>
    <t>bilheteria</t>
  </si>
  <si>
    <t>wcp</t>
  </si>
  <si>
    <t>wcb</t>
  </si>
  <si>
    <t>REVESTIMENTO CERÂMICO PARA PISO  ÁREA MAIOR QUE 10 M2</t>
  </si>
  <si>
    <t>PISO EM CONCRETO 20MPA PREPARO MECANICO COM TELA</t>
  </si>
  <si>
    <t>ao redor da quadra</t>
  </si>
  <si>
    <t>área da quadra</t>
  </si>
  <si>
    <t>piso</t>
  </si>
  <si>
    <t>espelhos</t>
  </si>
  <si>
    <t>Escadinhas da arquibanc.</t>
  </si>
  <si>
    <t>Escadas laterais (4und)</t>
  </si>
  <si>
    <t>nível 1</t>
  </si>
  <si>
    <t>Polimento no concreto das arquibancadas</t>
  </si>
  <si>
    <t>espelho</t>
  </si>
  <si>
    <t>patamares</t>
  </si>
  <si>
    <t>escadinhas</t>
  </si>
  <si>
    <t>pavimento superior</t>
  </si>
  <si>
    <t>maleiro I</t>
  </si>
  <si>
    <t>2 X</t>
  </si>
  <si>
    <t>Guarita serviço</t>
  </si>
  <si>
    <t>Guarita principal</t>
  </si>
  <si>
    <t>Ginásio</t>
  </si>
  <si>
    <t>Guarita de serviço</t>
  </si>
  <si>
    <t>Portaria</t>
  </si>
  <si>
    <t>Gerencia</t>
  </si>
  <si>
    <t>Supervisao</t>
  </si>
  <si>
    <t>Guarita Principal</t>
  </si>
  <si>
    <t>P01</t>
  </si>
  <si>
    <t>P03</t>
  </si>
  <si>
    <t>P06</t>
  </si>
  <si>
    <t>P13</t>
  </si>
  <si>
    <t>P14</t>
  </si>
  <si>
    <t>60X210</t>
  </si>
  <si>
    <t>80X210</t>
  </si>
  <si>
    <t>90X210</t>
  </si>
  <si>
    <t xml:space="preserve"> 140X210</t>
  </si>
  <si>
    <t>205X210</t>
  </si>
  <si>
    <t>und</t>
  </si>
  <si>
    <t>P04</t>
  </si>
  <si>
    <t>P05</t>
  </si>
  <si>
    <t>P08</t>
  </si>
  <si>
    <t>P09</t>
  </si>
  <si>
    <t>P11</t>
  </si>
  <si>
    <t>P15</t>
  </si>
  <si>
    <t>P10</t>
  </si>
  <si>
    <t>P12</t>
  </si>
  <si>
    <t>J01</t>
  </si>
  <si>
    <t>J02</t>
  </si>
  <si>
    <t>J03</t>
  </si>
  <si>
    <t>J04</t>
  </si>
  <si>
    <t>J05</t>
  </si>
  <si>
    <t>J07</t>
  </si>
  <si>
    <t>J09</t>
  </si>
  <si>
    <t>J10</t>
  </si>
  <si>
    <t>J11</t>
  </si>
  <si>
    <t>J13</t>
  </si>
  <si>
    <t>J17</t>
  </si>
  <si>
    <t>J18</t>
  </si>
  <si>
    <t>J19</t>
  </si>
  <si>
    <t>esquadria curva da fachada</t>
  </si>
  <si>
    <t>J08</t>
  </si>
  <si>
    <t>J12</t>
  </si>
  <si>
    <t>J15</t>
  </si>
  <si>
    <t>J16</t>
  </si>
  <si>
    <t xml:space="preserve">ESTRUTURA METÁLICA </t>
  </si>
  <si>
    <t>TELHAMENTO COM TELHA METÁLICA TERMOACÚSTICA</t>
  </si>
  <si>
    <t>TELHAMENTO COM TELHA ONDULADA DE FIBRA DE VIDRO E = 0,6 MM</t>
  </si>
  <si>
    <t xml:space="preserve">RUFO EM CHAPA DE AÇO GALVANIZADO </t>
  </si>
  <si>
    <t>pelo projeto estrutural</t>
  </si>
  <si>
    <t>Pintura PVA com emassamento 2 demãos em forro de gesso / laje</t>
  </si>
  <si>
    <t>Pintura acrilica sem emassamento 2 demãos, paredes internas</t>
  </si>
  <si>
    <t>Pintura acrilica sem emassamento 2 demãos, paredes externas</t>
  </si>
  <si>
    <t>sala de aula (taek/bale)</t>
  </si>
  <si>
    <t>circul.I</t>
  </si>
  <si>
    <t>maleiro II e imprensa</t>
  </si>
  <si>
    <t>PISO</t>
  </si>
  <si>
    <t>TETO</t>
  </si>
  <si>
    <t>F.GESSO</t>
  </si>
  <si>
    <t>PINTURA</t>
  </si>
  <si>
    <t>vest.masc./wcfem. e wcpne</t>
  </si>
  <si>
    <t>Circ. (Central II)</t>
  </si>
  <si>
    <t>chapisco</t>
  </si>
  <si>
    <t>massa única</t>
  </si>
  <si>
    <t>Guarita Serviço</t>
  </si>
  <si>
    <t>Lixo</t>
  </si>
  <si>
    <t xml:space="preserve">L1 </t>
  </si>
  <si>
    <t xml:space="preserve">L2 </t>
  </si>
  <si>
    <t>montantes</t>
  </si>
  <si>
    <t>pescoço pilares</t>
  </si>
  <si>
    <t>Cintas</t>
  </si>
  <si>
    <t>sapatas</t>
  </si>
  <si>
    <t>concr.   estr.</t>
  </si>
  <si>
    <t>Sapatas isoladas</t>
  </si>
  <si>
    <t>sapatas corridas</t>
  </si>
  <si>
    <t>Pescoços</t>
  </si>
  <si>
    <t>concr. Estrut.</t>
  </si>
  <si>
    <t>das sapatas isoladas</t>
  </si>
  <si>
    <t>das sapatas corridas</t>
  </si>
  <si>
    <t>pescoço dos pilares</t>
  </si>
  <si>
    <t>cintas</t>
  </si>
  <si>
    <t>comprim.</t>
  </si>
  <si>
    <t>larg.</t>
  </si>
  <si>
    <t>FOSSA</t>
  </si>
  <si>
    <t xml:space="preserve">dimensao externa = </t>
  </si>
  <si>
    <t>dimensao interna=</t>
  </si>
  <si>
    <t>escavaçao</t>
  </si>
  <si>
    <t>REATERRO</t>
  </si>
  <si>
    <t>REMOÇÃO</t>
  </si>
  <si>
    <t>escav</t>
  </si>
  <si>
    <t xml:space="preserve"> +</t>
  </si>
  <si>
    <t>esc</t>
  </si>
  <si>
    <t>conc.magro</t>
  </si>
  <si>
    <t xml:space="preserve"> -</t>
  </si>
  <si>
    <t>reat</t>
  </si>
  <si>
    <t>x1,3</t>
  </si>
  <si>
    <t>concreto magro</t>
  </si>
  <si>
    <t>alvenaria de 1 vez</t>
  </si>
  <si>
    <t>concreto estrutural</t>
  </si>
  <si>
    <t>tampa</t>
  </si>
  <si>
    <t>chicana</t>
  </si>
  <si>
    <t>armaçao</t>
  </si>
  <si>
    <t>VALA DE INFILTRAÇAO</t>
  </si>
  <si>
    <t xml:space="preserve">dimensao </t>
  </si>
  <si>
    <t>Brita</t>
  </si>
  <si>
    <t>BIDIM</t>
  </si>
  <si>
    <t>ACESS. PRINC.</t>
  </si>
  <si>
    <t>ACESS. SERVIÇO</t>
  </si>
  <si>
    <t>PROX. GINASIO</t>
  </si>
  <si>
    <t>TOTAL</t>
  </si>
  <si>
    <t>ESCAVAÇAO</t>
  </si>
  <si>
    <t>REMOÇAO</t>
  </si>
  <si>
    <t>CONCRETO MAGRO</t>
  </si>
  <si>
    <t>CONCRETO ESTRUTURAL</t>
  </si>
  <si>
    <t>ARMAÇAO</t>
  </si>
  <si>
    <t>KG</t>
  </si>
  <si>
    <t>ALVENARIA DE 1 VEZ</t>
  </si>
  <si>
    <t>BRITA</t>
  </si>
  <si>
    <t>CAIXAS DE PASSAGEM</t>
  </si>
  <si>
    <t>argamassa</t>
  </si>
  <si>
    <t>FOSSA (2und)</t>
  </si>
  <si>
    <t>FOSSA(1un)</t>
  </si>
  <si>
    <t>VALAS(2und)</t>
  </si>
  <si>
    <t>VALAS(2un)</t>
  </si>
  <si>
    <t>6m</t>
  </si>
  <si>
    <t>21m</t>
  </si>
  <si>
    <t>Reservatório Inerior</t>
  </si>
  <si>
    <t>CX.PASSAG. (36und)</t>
  </si>
  <si>
    <t>VALAS(4un)</t>
  </si>
  <si>
    <t>EMBOÇO</t>
  </si>
  <si>
    <t>caixa de passagens</t>
  </si>
  <si>
    <t>fossa</t>
  </si>
  <si>
    <t>valas</t>
  </si>
  <si>
    <t>volumes fechados  ( para o calculo do reaterro)</t>
  </si>
  <si>
    <t>do destino final de esgoto</t>
  </si>
  <si>
    <t>Reservatório Inferior</t>
  </si>
  <si>
    <t>S1 A S12;S57 A S68;SM1 A SM26;S69 A S84</t>
  </si>
  <si>
    <t>S69 A S84</t>
  </si>
  <si>
    <t>P69 A P84</t>
  </si>
  <si>
    <t>M25 A M26</t>
  </si>
  <si>
    <t>P69-84</t>
  </si>
  <si>
    <t>VN1-24=26=77=79</t>
  </si>
  <si>
    <t>32 ; 35 ; 36 ; 39 ; 40 ; 43 ; 44 ; 47 ; 48 ; 51 ; 52 ; 55 ; 56 ; 59 ; 60 ; 63 ; 64 ; 67 ; 68 ; 71</t>
  </si>
  <si>
    <t>A1=A2=A3</t>
  </si>
  <si>
    <t>área da seção</t>
  </si>
  <si>
    <t>contorno</t>
  </si>
  <si>
    <t>GUARITA DE SERVIÇO</t>
  </si>
  <si>
    <t>L1=11=50=60</t>
  </si>
  <si>
    <t>L2=3=4=5=6=7=8=9=10=51=52=53=54=55=56=57=58=59</t>
  </si>
  <si>
    <t>L25=28=33=36</t>
  </si>
  <si>
    <t>L26=27=34=35</t>
  </si>
  <si>
    <t>L29=32</t>
  </si>
  <si>
    <t>L30=31</t>
  </si>
  <si>
    <t>L15=16=17=18=19=20=21=22=23=39=40=41=42=43=44=45=46=47</t>
  </si>
  <si>
    <t>das arquibancadas</t>
  </si>
  <si>
    <t>COBERTA</t>
  </si>
  <si>
    <t>L1=11=12=22</t>
  </si>
  <si>
    <t>L2A10;13A21</t>
  </si>
  <si>
    <t>área triang.</t>
  </si>
  <si>
    <t>espes.</t>
  </si>
  <si>
    <t>fundo da viga</t>
  </si>
  <si>
    <t xml:space="preserve">área lateral da viga </t>
  </si>
  <si>
    <t>área de forma = (2 x lateral + 1 x fundo)x4 =</t>
  </si>
  <si>
    <t xml:space="preserve">volume de concreto = (area lateral da viga x 0,26) x 4 = </t>
  </si>
  <si>
    <t>área de forma = (2 x lateral + 1 x fundo)x24 =</t>
  </si>
  <si>
    <t xml:space="preserve">volume de concreto = (area lateral da viga x 0,27) x 24 = </t>
  </si>
  <si>
    <t>V10=15 = V10' e V15'</t>
  </si>
  <si>
    <t>V12=13 = 12'= 13'</t>
  </si>
  <si>
    <t>V26a = 28a=V26a'=V28a'</t>
  </si>
  <si>
    <t>V26bI = 28bI=V26bI'=V28bI'</t>
  </si>
  <si>
    <t>V26bII = V28bII = V26bII'= V28bII'</t>
  </si>
  <si>
    <t>seçao da viga (perfil)</t>
  </si>
  <si>
    <t xml:space="preserve">volume de concreto = (area lateral da viga x 0,27) x 4 = </t>
  </si>
  <si>
    <t>V20=21=22=23=24=25=26=27=28=29=30=31=32=33=34=35=36=37=38=39</t>
  </si>
  <si>
    <t>área de forma = (2 x lateral + 1 x fundo)x20 =</t>
  </si>
  <si>
    <t xml:space="preserve">volume de concreto = (area lateral da viga x 0,27) x 20 = </t>
  </si>
  <si>
    <t>1o. Lance</t>
  </si>
  <si>
    <t>total para 01 escada</t>
  </si>
  <si>
    <t>RESUMO DE VIGAS</t>
  </si>
  <si>
    <t>GINASIO</t>
  </si>
  <si>
    <t>Nível intermediário</t>
  </si>
  <si>
    <t>2o. Nivel</t>
  </si>
  <si>
    <t>coberta</t>
  </si>
  <si>
    <t>CONCRETO m3</t>
  </si>
  <si>
    <t>FORMA m2</t>
  </si>
  <si>
    <t>RESUMO DE LAJE</t>
  </si>
  <si>
    <t>LAJE BETA 17</t>
  </si>
  <si>
    <t>RESUMO PILARES</t>
  </si>
  <si>
    <t>esquadria a descontar</t>
  </si>
  <si>
    <t xml:space="preserve">alvenaria da esquadria curva </t>
  </si>
  <si>
    <t>J14</t>
  </si>
  <si>
    <t>PISO CERÂMICO</t>
  </si>
  <si>
    <t>FORRO DE GESSO</t>
  </si>
  <si>
    <t>PINTURA EXTERNA</t>
  </si>
  <si>
    <t>rosa</t>
  </si>
  <si>
    <t>azul claro</t>
  </si>
  <si>
    <t>azul escuro</t>
  </si>
  <si>
    <t>Pintura da paredes das escadinhas</t>
  </si>
  <si>
    <t>x2,5</t>
  </si>
  <si>
    <t>x2</t>
  </si>
  <si>
    <t>Quantidade de alvenarias</t>
  </si>
  <si>
    <t>M"</t>
  </si>
  <si>
    <t>ALVENARIA DUPLA ( ÁREA DA ESQUADRIAS CURVAS DA FACHADA)</t>
  </si>
  <si>
    <t>F</t>
  </si>
  <si>
    <t>I'</t>
  </si>
  <si>
    <t xml:space="preserve">corrimao das escadas </t>
  </si>
  <si>
    <t>nivel inicial ao nivel 5,45</t>
  </si>
  <si>
    <t>nivel 5,45 ao nivel 6,70</t>
  </si>
  <si>
    <t>nivel 6,70 ao nivel 7,95</t>
  </si>
  <si>
    <t>nivel 7,95 ao nivel 9,2</t>
  </si>
  <si>
    <t>guarda corpo da rampa externa</t>
  </si>
  <si>
    <t xml:space="preserve"> (conforme detalhe)</t>
  </si>
  <si>
    <t>CORRIMÃO E GUARDA CORPO</t>
  </si>
  <si>
    <t>em guarda corpo e corremaos</t>
  </si>
  <si>
    <t>RESERVATORIO ELEVADO</t>
  </si>
  <si>
    <t>ENCUNHAMENTO</t>
  </si>
  <si>
    <t>X2</t>
  </si>
  <si>
    <t>impermeabilizaçao laje descoberta</t>
  </si>
  <si>
    <t>marquises</t>
  </si>
  <si>
    <t>calhas</t>
  </si>
  <si>
    <t>lajes -guarita serviço</t>
  </si>
  <si>
    <t>IMPERMEABILIZAÇÕES E TRATAMENTOS</t>
  </si>
  <si>
    <t>WC guarita principal e de serviço</t>
  </si>
  <si>
    <t>(MANTA)</t>
  </si>
  <si>
    <t>laje -LIXO</t>
  </si>
  <si>
    <t>(POILURETANO)</t>
  </si>
  <si>
    <t>IMPERMEABILIZACAO DE SUPERFICIE COM MANTA ASFALTICA (COM POLIMEROS TIPO APP), E=3 MM</t>
  </si>
  <si>
    <t>Vestiario masc/femin</t>
  </si>
  <si>
    <t>wcpne</t>
  </si>
  <si>
    <t>VESTIÁRIOS</t>
  </si>
  <si>
    <t>WC'S</t>
  </si>
  <si>
    <t>LAJES DESCOB.</t>
  </si>
  <si>
    <t>CHAPISCO INTERNO</t>
  </si>
  <si>
    <t>PAREDES INTERNAS</t>
  </si>
  <si>
    <t>TETOS</t>
  </si>
  <si>
    <t>PAREDES EXTERNAS</t>
  </si>
  <si>
    <t xml:space="preserve">MEMÓRIA DE CÁLCULO </t>
  </si>
  <si>
    <t>S01 a S12</t>
  </si>
  <si>
    <t>S57 a S68</t>
  </si>
  <si>
    <t>S13, S26, S45 e S56</t>
  </si>
  <si>
    <t>Sapatas</t>
  </si>
  <si>
    <t>Quantidade</t>
  </si>
  <si>
    <t>Largura</t>
  </si>
  <si>
    <t>Largura+Offset</t>
  </si>
  <si>
    <t>Comprimento</t>
  </si>
  <si>
    <t>Comp+Offset</t>
  </si>
  <si>
    <t>Área</t>
  </si>
  <si>
    <t>Área Total</t>
  </si>
  <si>
    <t>Volume Total</t>
  </si>
  <si>
    <t>Profundidade</t>
  </si>
  <si>
    <t>Volume</t>
  </si>
  <si>
    <t>S15 a S24</t>
  </si>
  <si>
    <t>S46 a S55</t>
  </si>
  <si>
    <t>SB3</t>
  </si>
  <si>
    <t>S14, S25, S27 e S28</t>
  </si>
  <si>
    <t>S41 a S44</t>
  </si>
  <si>
    <t>S29, S30, S39 e S40</t>
  </si>
  <si>
    <t>S31 a S38</t>
  </si>
  <si>
    <t>SB1, SB2, SB4 e SB5</t>
  </si>
  <si>
    <t>SG1 a SG10</t>
  </si>
  <si>
    <t>SM1 a SM26</t>
  </si>
  <si>
    <t>C1</t>
  </si>
  <si>
    <t>C2, C3, C20 e C22</t>
  </si>
  <si>
    <t>C5 e C18</t>
  </si>
  <si>
    <t>C8, C10, C12 e c14</t>
  </si>
  <si>
    <t>C9, C11, C13 e C15</t>
  </si>
  <si>
    <t>C6 e C16</t>
  </si>
  <si>
    <t>C7 e C17</t>
  </si>
  <si>
    <t>C4 e C19</t>
  </si>
  <si>
    <t>C21</t>
  </si>
  <si>
    <t>C23 e C48</t>
  </si>
  <si>
    <t>C24 e C46</t>
  </si>
  <si>
    <t>C25 e C47</t>
  </si>
  <si>
    <t>C26, C28, C30, C32 e C38</t>
  </si>
  <si>
    <t>C40, C42 e C44</t>
  </si>
  <si>
    <t>C27, C29, C31, C33 e C39</t>
  </si>
  <si>
    <t>C41, C43 e C45</t>
  </si>
  <si>
    <t>C34 e C36</t>
  </si>
  <si>
    <t>C35 e C37</t>
  </si>
  <si>
    <t>CB3</t>
  </si>
  <si>
    <t>CG1</t>
  </si>
  <si>
    <t>CG3 e CG5</t>
  </si>
  <si>
    <t>CG8</t>
  </si>
  <si>
    <t>CG9</t>
  </si>
  <si>
    <t>P - 04/09</t>
  </si>
  <si>
    <t>ARQUIBANCADAS-NIVEL 01 - ARMAÇÃO NEGATIVA DAS LAJES (parte 01/04)</t>
  </si>
  <si>
    <t>P - 04/10</t>
  </si>
  <si>
    <t>ARQUIBANCADAS-NIVEL 01 - ARMAÇÃO NEGATIVA DAS LAJES (parte 02/04)</t>
  </si>
  <si>
    <t>P - 04/11</t>
  </si>
  <si>
    <t>ARQUIBANCADAS-NIVEL 01 - ARMAÇÃO NEGATIVA DAS LAJES (parte 03/04)</t>
  </si>
  <si>
    <t>P - 04/12</t>
  </si>
  <si>
    <t>ARQUIBANCADAS-NIVEL 01 - ARMAÇÃO NEGATIVA DAS LAJES (parte 04/04)</t>
  </si>
  <si>
    <t>P - 04/05</t>
  </si>
  <si>
    <t>ARQUIBANCADAS-NIVEL 01 - ARMAÇÃO POSITIVA DAS LAJES (parte 01/04)</t>
  </si>
  <si>
    <t>P - 04/06</t>
  </si>
  <si>
    <t>ARQUIBANCADAS-NIVEL 01 - ARMAÇÃO POSITIVA DAS LAJES (parte 02/04)</t>
  </si>
  <si>
    <t>P - 04/07</t>
  </si>
  <si>
    <t>ARQUIBANCADAS-NIVEL 01 - ARMAÇÃO POSITIVA DAS LAJES (parte 03/05)</t>
  </si>
  <si>
    <t>P - 05/06</t>
  </si>
  <si>
    <t>ARQUIBANCADAS-NIVEL 02 - ARMAÇÃO NEGATIVA DAS LAJES (parte 01/02)</t>
  </si>
  <si>
    <t>P - 05/07</t>
  </si>
  <si>
    <t>ARQUIBANCADAS-NIVEL 02 - ARMAÇÃO NEGATIVA DAS LAJES (parte 02/02)</t>
  </si>
  <si>
    <t>P - 04/08</t>
  </si>
  <si>
    <t>ARQUIBANCADAS-NIVEL 02 - ARMAÇÃO POSITIVA DAS LAJES (parte 04/04)</t>
  </si>
  <si>
    <t>P - 09/02</t>
  </si>
  <si>
    <t>COBERTA DAS BILHETERIA E GERECIA - ARMAÇÃO DAS LAJES</t>
  </si>
  <si>
    <t>ARMAÇAO DAS VIGAS E ESCADAS</t>
  </si>
  <si>
    <t>P - 03/01</t>
  </si>
  <si>
    <t>NÍVEL INTERMEDIÁRIO - ARMAÇÃO DAS VIGAS (PARTE 01/02)</t>
  </si>
  <si>
    <t>P - 03/02</t>
  </si>
  <si>
    <t>NÍVEL INTERMEDIÁRIO - ARMAÇÃO DAS VIGAS (PARTE 02/02)</t>
  </si>
  <si>
    <t>P - 04/01</t>
  </si>
  <si>
    <t>NÍVEL 1 - ARMAÇÃO DAS VIGAS (PARTE 01/04)</t>
  </si>
  <si>
    <t>P - 04/02</t>
  </si>
  <si>
    <t>NÍVEL 1 - ARMAÇÃO DAS VIGAS (PARTE 02/04)</t>
  </si>
  <si>
    <t>P - 04/03</t>
  </si>
  <si>
    <t>NÍVEL 1 - ARMAÇÃO DAS VIGAS (PARTE 03/04)</t>
  </si>
  <si>
    <t>P - 04/04</t>
  </si>
  <si>
    <t>NÍVEL 1 - ARMAÇÃO DAS VIGAS (PARTE 04/04)</t>
  </si>
  <si>
    <t>P - 05/01</t>
  </si>
  <si>
    <t>NÍVEL 2 - ARMAÇÃO DAS VIGAS (PARTE 01/03)</t>
  </si>
  <si>
    <t>P - 05/02</t>
  </si>
  <si>
    <t>NÍVEL 2 - ARMAÇÃO DAS VIGAS (PARTE 02/03)</t>
  </si>
  <si>
    <t>P - 05/03</t>
  </si>
  <si>
    <t>NÍVEL 2 - ARMAÇÃO DAS VIGAS (PARTE 03/03)</t>
  </si>
  <si>
    <t>P - 05/08</t>
  </si>
  <si>
    <t>ARMAÇÃO DAS ESCADAS - PARTE 01/02</t>
  </si>
  <si>
    <t>P - 05/09</t>
  </si>
  <si>
    <t>ARMAÇÃO DAS ESCADAS - PARTE 02/02</t>
  </si>
  <si>
    <t xml:space="preserve">COBERTA DA BILHETERIA E GERÊNCIA - ARMAÇÃO DAS VIGAS </t>
  </si>
  <si>
    <t>P - 02/05</t>
  </si>
  <si>
    <t>ARMAÇÃO DOS PILARES (PARTE 01/02)</t>
  </si>
  <si>
    <t>P - 02/06</t>
  </si>
  <si>
    <t>ARMAÇÃO DOS PILARES (PARTE 02/02)</t>
  </si>
  <si>
    <t>P - 02/01</t>
  </si>
  <si>
    <t>FUNDAÇÃO - ARMAÇÃO DAS SAPATAS</t>
  </si>
  <si>
    <t>P - 08/01</t>
  </si>
  <si>
    <t>FUNDAÇÃO DA BILHETERIA E GERÊNCIA - ARMAÇÃO SAPATAS CORRIDAS</t>
  </si>
  <si>
    <t>P - 02/02</t>
  </si>
  <si>
    <t>FUNDAÇÃO - ARMAÇÃO DAS CINTAS (PARTE 01/03)</t>
  </si>
  <si>
    <t>P - 02/03</t>
  </si>
  <si>
    <t>FUNDAÇÃO - ARMAÇÃO DAS CINTAS (PARTE 02/03)</t>
  </si>
  <si>
    <t>P - 02/04</t>
  </si>
  <si>
    <t>FUNDAÇÃO - ARMAÇÃO DAS CINTAS (PARTE 03/03)</t>
  </si>
  <si>
    <t>FUNDAÇÃO DA BILHETERIA E GERÊNCIA - ARMAÇÃO CINTAS</t>
  </si>
  <si>
    <t>RESERVATÓRIO INFERIOR - FORMA E ARMAÇÃO</t>
  </si>
  <si>
    <t>P - 02/07</t>
  </si>
  <si>
    <t>&gt;= 6 m² com vão</t>
  </si>
  <si>
    <t>&gt;= 6 m² sem vão</t>
  </si>
  <si>
    <t>Indicador maior ou igual a 6 m² sem vão</t>
  </si>
  <si>
    <t>Indicador maior ou igual a 6 m² com vão</t>
  </si>
  <si>
    <t>Indicador menor que 6 m² sem vão</t>
  </si>
  <si>
    <t>Indicador menor que 6 m² com vão</t>
  </si>
  <si>
    <t>&lt; 6 m² com vão</t>
  </si>
  <si>
    <t>&lt; 6 m² sem vão</t>
  </si>
  <si>
    <t>Subtotal 01</t>
  </si>
  <si>
    <t>Subtotal 02</t>
  </si>
  <si>
    <t>5&lt;X&lt;10</t>
  </si>
  <si>
    <t>X&gt;10</t>
  </si>
  <si>
    <t>X&lt;5</t>
  </si>
  <si>
    <t>Total</t>
  </si>
  <si>
    <t>identificador</t>
  </si>
  <si>
    <t>l1</t>
  </si>
  <si>
    <t>l2</t>
  </si>
  <si>
    <t>Áreaa (a)</t>
  </si>
  <si>
    <t>Áreaa (A)</t>
  </si>
  <si>
    <t xml:space="preserve"> (A)</t>
  </si>
  <si>
    <t>{(c/3)x((A)x(a)x((Axa)^(1/2)))}x(d)</t>
  </si>
  <si>
    <t>4.0.1</t>
  </si>
  <si>
    <t>(c)</t>
  </si>
  <si>
    <t>m²</t>
  </si>
  <si>
    <t>V18b=V19a=20b=V21a=V22b=V23a=V24b=V25a=V27=V29=V30b=V31a=V32b=V33a=V34b=V35a=V36b=V37a</t>
  </si>
  <si>
    <t>Altura &lt; 3,00 m</t>
  </si>
  <si>
    <t>Altura &gt; 3,00 m</t>
  </si>
  <si>
    <t xml:space="preserve">ARMAÇAO DOS PILARES </t>
  </si>
  <si>
    <t>BILHETERIA E GERÊNCIA</t>
  </si>
  <si>
    <t>V16a1=17bII=39bII=38aI</t>
  </si>
  <si>
    <t>m³</t>
  </si>
  <si>
    <t>1o. Nivel - Altura &lt; 3,00 m</t>
  </si>
  <si>
    <t>1o. Nivel - Altura &gt; 3,00 m</t>
  </si>
  <si>
    <t>RESUMO FORMA DE VIGAS</t>
  </si>
  <si>
    <t>RESUMO FORMA DE LAJES</t>
  </si>
  <si>
    <t>BETA Altura &lt; 3,00 m</t>
  </si>
  <si>
    <t>CG2 e CG7</t>
  </si>
  <si>
    <t>CG4 e CG6</t>
  </si>
  <si>
    <t>CB21 e CB2</t>
  </si>
  <si>
    <t>SCB1 a SCB9</t>
  </si>
  <si>
    <t>SCG1 a SCG6</t>
  </si>
  <si>
    <t>Sapatas Corridas</t>
  </si>
  <si>
    <t>Área 1</t>
  </si>
  <si>
    <t>Área 2</t>
  </si>
  <si>
    <t>TOTAL DO ITEM 3.0.1</t>
  </si>
  <si>
    <t>TOTAL DO ITEM 3.0.2</t>
  </si>
  <si>
    <t>3.0.1 e 3.0.2</t>
  </si>
  <si>
    <t>Volume lastro embasamento muro</t>
  </si>
  <si>
    <t>Volume embasamento muro</t>
  </si>
  <si>
    <t>Volume reaterro base muro</t>
  </si>
  <si>
    <t>Volume escavado base muro</t>
  </si>
  <si>
    <t>Volume escavado - base muro</t>
  </si>
  <si>
    <t>Volume concreto e bases</t>
  </si>
  <si>
    <t>Volume lastro</t>
  </si>
  <si>
    <t>Volume reaterro</t>
  </si>
  <si>
    <t>3.0.16</t>
  </si>
  <si>
    <t>Muro</t>
  </si>
  <si>
    <t>TOTAL DO ITEM 3.0.4</t>
  </si>
  <si>
    <t>TOTAL DO ITEM 3.0.5</t>
  </si>
  <si>
    <t>TOTAL DO ITEM 3.0.3</t>
  </si>
  <si>
    <t>3.0.3 e 3.0.4</t>
  </si>
  <si>
    <t>1.0.7</t>
  </si>
  <si>
    <t>1.0.2</t>
  </si>
  <si>
    <t>extensão</t>
  </si>
  <si>
    <t>TOTAL DO ITEM 1.0.2</t>
  </si>
  <si>
    <t>1.0.3</t>
  </si>
  <si>
    <t>TAPUME</t>
  </si>
  <si>
    <t>área do tapume</t>
  </si>
  <si>
    <t>3.0.5</t>
  </si>
  <si>
    <t>TOTAL DO ITEM 3.0.6</t>
  </si>
  <si>
    <t>LANCAMENTO CONCRETO USINADO</t>
  </si>
  <si>
    <t>3.0.6</t>
  </si>
  <si>
    <t>3.0.8</t>
  </si>
  <si>
    <t>TOTAL DO ITEM 3.0.8</t>
  </si>
  <si>
    <t>3.0.9 ao 3.0.15</t>
  </si>
  <si>
    <t>TOTAL DO ITEM 3.0.9 AÇO 5.0</t>
  </si>
  <si>
    <t>TOTAL DO ITEM 3.0.10 AÇO 6.3</t>
  </si>
  <si>
    <t>TOTAL DO ITEM 3.0.11 AÇO 8.0</t>
  </si>
  <si>
    <t>TOTAL DO ITEM 3.0.12 AÇO 10.0</t>
  </si>
  <si>
    <t>TOTAL DO ITEM 3.0.13 AÇO 12.5</t>
  </si>
  <si>
    <t>TOTAL DO ITEM 3.0.14 AÇO 16.0</t>
  </si>
  <si>
    <t>TOTAL DO ITEM 3.0.15 AÇO 20.0</t>
  </si>
  <si>
    <t>TOTAL DO ITEM 3.0.16</t>
  </si>
  <si>
    <t>forma'</t>
  </si>
  <si>
    <t>Área'1</t>
  </si>
  <si>
    <t>Área'2</t>
  </si>
  <si>
    <t>total imp</t>
  </si>
  <si>
    <t>3.0.18</t>
  </si>
  <si>
    <t>cuscuz das sapatas</t>
  </si>
  <si>
    <t>TOTAL DO ITEM 4.0.1</t>
  </si>
  <si>
    <t>TOTAL DO ITEM 4.0.2</t>
  </si>
  <si>
    <t>4.0.2</t>
  </si>
  <si>
    <t>TOTAL DO ITEM 4.0.3</t>
  </si>
  <si>
    <t>TOTAL DO ITEM 4.0.4</t>
  </si>
  <si>
    <t>TOTAL DO ITEM 4.0.5</t>
  </si>
  <si>
    <t>TOTAL DO ITEM 4.0.6</t>
  </si>
  <si>
    <t>4.0.3 e 4.0.4</t>
  </si>
  <si>
    <t>4.0.5, 4.0.6 e 4.0.22</t>
  </si>
  <si>
    <t>MONTAGEM E DESMONTAGEM DE FÔRMA DE LAJE</t>
  </si>
  <si>
    <t>MONTAGEM E DESMONTAGEM DE FÔRMA PARA ESCADA</t>
  </si>
  <si>
    <t>TOTAL DO ITEM 4.0.8 AÇO 6.3</t>
  </si>
  <si>
    <t>TOTAL DO ITEM 4.0.9 AÇO 8.0</t>
  </si>
  <si>
    <t>TOTAL DO ITEM 4.0.10 AÇO 10.0</t>
  </si>
  <si>
    <t>TOTAL DO ITEM 4.0.11 AÇO 12.5</t>
  </si>
  <si>
    <t>TOTAL DO ITEM 4.0.12 AÇO 16.0</t>
  </si>
  <si>
    <t>TOTAL DO ITEM 4.0.13 AÇO 20.0</t>
  </si>
  <si>
    <t>TOTAL DO ITEM 4.0.7 AÇO 5.0</t>
  </si>
  <si>
    <t>TOTAL DO ITEM 4.0.15 AÇO 6.3</t>
  </si>
  <si>
    <t>TOTAL DO ITEM 4.0.14 AÇO 5.0</t>
  </si>
  <si>
    <t>TOTAL DO ITEM 4.0.16 AÇO 8.0</t>
  </si>
  <si>
    <t>TOTAL DO ITEM 4.0.17 AÇO 10.0</t>
  </si>
  <si>
    <t>TOTAL DO ITEM 4.0.18 AÇO 12.5</t>
  </si>
  <si>
    <t>TOTAL DO ITEM 4.0.19 AÇO 16.0</t>
  </si>
  <si>
    <t>TOTAL DO ITEM 4.0.20 AÇO 20.0</t>
  </si>
  <si>
    <t>TOTAL DO ITEM 4.0.21 AÇO 25.0</t>
  </si>
  <si>
    <t>TOTAL DO ITEM 4.0.26 AÇO 6.3</t>
  </si>
  <si>
    <t>TOTAL DO ITEM 4.0.27 AÇO 10.0</t>
  </si>
  <si>
    <t>ARMAÇÃO DE LAJE</t>
  </si>
  <si>
    <t>4.0.22 a 4.0.25</t>
  </si>
  <si>
    <t>ARMAÇAO DE PILAR , VIGAS E ESCADA</t>
  </si>
  <si>
    <t>4.0.7 a 4.0.21 e 4.0.26 a 4.0.27</t>
  </si>
  <si>
    <t>TOTAL DO ITEM 4.0.22 AÇO 5.0</t>
  </si>
  <si>
    <t>TOTAL DO ITEM 4.0.23 AÇO 6.3</t>
  </si>
  <si>
    <t>TOTAL DO ITEM 4.0.24 AÇO 8.0</t>
  </si>
  <si>
    <t>TOTAL DO ITEM 4.0.25 AÇO 10.0</t>
  </si>
  <si>
    <t>TOTAL DO ITEM 4.0.29</t>
  </si>
  <si>
    <t>TOTAL DO ITEM 4.0.30</t>
  </si>
  <si>
    <t>TOTAL DO ITEM 4.0.31</t>
  </si>
  <si>
    <t>4.0.29  a  4.0.30</t>
  </si>
  <si>
    <t>4.0.31  a  4.0.33</t>
  </si>
  <si>
    <t>TOTAL DO ITEM 5.1.5</t>
  </si>
  <si>
    <t>Area maior que 6m2 com vão</t>
  </si>
  <si>
    <t>Area maior que 6m3 sem vão</t>
  </si>
  <si>
    <t>Area menor que 6m2 com vão</t>
  </si>
  <si>
    <t>Area menor que 6m3 sem vão</t>
  </si>
  <si>
    <t>ALVENARIA DE VEDAÇÃO</t>
  </si>
  <si>
    <t>5.1.1 a 5.1.4</t>
  </si>
  <si>
    <t>TOTAL DO ITEM 5.1.1</t>
  </si>
  <si>
    <t>TOTAL DO ITEM 5.1.2</t>
  </si>
  <si>
    <t>TOTAL DO ITEM 5.1.3</t>
  </si>
  <si>
    <t>TOTAL DO ITEM 5.1.4</t>
  </si>
  <si>
    <t>5.1.5</t>
  </si>
  <si>
    <t>5.1.6</t>
  </si>
  <si>
    <t>TOTAL DO ITEM 5.1.6</t>
  </si>
  <si>
    <t>5.2.1</t>
  </si>
  <si>
    <t>5.3.1</t>
  </si>
  <si>
    <t>6.0.5</t>
  </si>
  <si>
    <t>6.0.6</t>
  </si>
  <si>
    <t>6.0.9</t>
  </si>
  <si>
    <t>TOTAL DO ITEM 5.3.1</t>
  </si>
  <si>
    <t>TOTAL DO ITEM 5.2.1</t>
  </si>
  <si>
    <t>TOTAL DO ITEM 6.0.1</t>
  </si>
  <si>
    <t>TOTAL DO ITEM 6.0.2</t>
  </si>
  <si>
    <t>TOTAL DO ITEM 6.0.3</t>
  </si>
  <si>
    <t>TOTAL DO ITEM 6.0.4</t>
  </si>
  <si>
    <t>TOTAL DO ITEM 6.0.5</t>
  </si>
  <si>
    <t>TOTAL DO ITEM 6.0.6</t>
  </si>
  <si>
    <t>6.0.7 e 6.0.8</t>
  </si>
  <si>
    <t>ACABAMENTO DE SUPERFÍCIE DE PISO</t>
  </si>
  <si>
    <t>TOTAL DO ITEM 6.0.7</t>
  </si>
  <si>
    <t>TOTAL DO ITEM 6.0.8</t>
  </si>
  <si>
    <t>TOTAL DO ITEM 6.0.9</t>
  </si>
  <si>
    <t>7.1.2</t>
  </si>
  <si>
    <t>TOTAL DO ITEM 7.1.1</t>
  </si>
  <si>
    <t>TOTAL DO ITEM 7.1.2</t>
  </si>
  <si>
    <t>TOTAL DO ITEM 7.1.3</t>
  </si>
  <si>
    <t>TOTAL DO ITEM 7.1.4</t>
  </si>
  <si>
    <t>7.2.2</t>
  </si>
  <si>
    <t>TOTAL DO ITEM 7.2.1</t>
  </si>
  <si>
    <t>TOTAL DO ITEM 7.2.2</t>
  </si>
  <si>
    <t>140X210</t>
  </si>
  <si>
    <t xml:space="preserve">KIT DE PORTA DE MADEIRA PARA PINTURA, SEMI-OCA </t>
  </si>
  <si>
    <t>TOTAL DO ITEM 8.0.1</t>
  </si>
  <si>
    <t>TOTAL DO ITEM 8.0.2</t>
  </si>
  <si>
    <t>TOTAL DO ITEM 8.0.3</t>
  </si>
  <si>
    <t>TOTAL DO ITEM 8.0.4</t>
  </si>
  <si>
    <t>TOTAL DO ITEM 8.0.5</t>
  </si>
  <si>
    <t>PORTA EM MADEIRA COMPENSADA</t>
  </si>
  <si>
    <t>TOTAL DO ITEM 8.0.6</t>
  </si>
  <si>
    <t>PORTA DE FERRO</t>
  </si>
  <si>
    <t>8.0.6</t>
  </si>
  <si>
    <t>8.0.1 a 8.0.5</t>
  </si>
  <si>
    <t>P02</t>
  </si>
  <si>
    <t>TOTAL DO ITEM 8.0.7</t>
  </si>
  <si>
    <t>TOTAL DO ITEM 8.0.8</t>
  </si>
  <si>
    <t xml:space="preserve">ESQUADRIAS DE ALUMÍNIO  DE CORRER DE DUAS FOLHAS (1 FIXA E 1 DE CORRER) </t>
  </si>
  <si>
    <t>ESQUADRIAS DE  ALUMÍNIO DE CORRER DE QUATRO FOLHAS (DUAS FIXAS E DUAS DE CORRER)</t>
  </si>
  <si>
    <t>TOTAL DO ITEM 8.0.9</t>
  </si>
  <si>
    <t>TOTAL DO ITEM 8.0.10</t>
  </si>
  <si>
    <t>8.0.14</t>
  </si>
  <si>
    <t>CORRIMAO EM TUBO ACO GALVANIZADO 3/4" COM BRACADEIRA</t>
  </si>
  <si>
    <t>GUARDA-CORPO COM CORRIMAO EM TUBO DE ACO GALVANIZADO 3/4"</t>
  </si>
  <si>
    <t>9.0.1</t>
  </si>
  <si>
    <t>9.0.2</t>
  </si>
  <si>
    <t>9.0.3</t>
  </si>
  <si>
    <t>9.0.4</t>
  </si>
  <si>
    <t>TOTAL DO ITEM 9.0.1</t>
  </si>
  <si>
    <t>TOTAL DO ITEM 9.0.2</t>
  </si>
  <si>
    <t>TOTAL DO ITEM 9.0.3</t>
  </si>
  <si>
    <t>TOTAL DO ITEM 9.0.4</t>
  </si>
  <si>
    <t>10.1</t>
  </si>
  <si>
    <t>TOTAL DO ITEM 10.1</t>
  </si>
  <si>
    <t>TOTAL DO ITEM 10.2</t>
  </si>
  <si>
    <t>10.3</t>
  </si>
  <si>
    <t>10.2</t>
  </si>
  <si>
    <t>TOTAL DO ITEM 10.3</t>
  </si>
  <si>
    <t>PINTURA ESMALTE ACETINADO EM MADEIRA, DUAS DEMAOS</t>
  </si>
  <si>
    <t>10.4.1</t>
  </si>
  <si>
    <t>TOTAL DO ITEM 10.4.1</t>
  </si>
  <si>
    <t>PINTURA COM TINTA PROTETORA ACABAMENTO GRAFITE ESMALTE SOBRE SUPERFICIE METALICA, 2 DEMAOS</t>
  </si>
  <si>
    <t>10.4.2</t>
  </si>
  <si>
    <t>TOTAL DO ITEM 10.4.2</t>
  </si>
  <si>
    <t>11.0.1</t>
  </si>
  <si>
    <t>TOTAL DO ITEM 11.0.1</t>
  </si>
  <si>
    <t>TOTAL DO ITEM 12.0.1</t>
  </si>
  <si>
    <t>TOTAL DO ITEM 12.0.2</t>
  </si>
  <si>
    <t>TOTAL DO ITEM 12.0.3</t>
  </si>
  <si>
    <t>Sala de aula balé</t>
  </si>
  <si>
    <t>Sala de aula judô</t>
  </si>
  <si>
    <t>Administração</t>
  </si>
  <si>
    <t>Circulação 1</t>
  </si>
  <si>
    <t>Depósito judô</t>
  </si>
  <si>
    <t>Deposito balé</t>
  </si>
  <si>
    <t>Vestiário/Wc masculino</t>
  </si>
  <si>
    <t>Wc masculino PcD</t>
  </si>
  <si>
    <t>Bloco I</t>
  </si>
  <si>
    <t>Bloco II</t>
  </si>
  <si>
    <t>Sala de aula taekwondo</t>
  </si>
  <si>
    <t>sala de aula jiu-jitsu</t>
  </si>
  <si>
    <t>Diretoria escola</t>
  </si>
  <si>
    <t>Secretaria escolar</t>
  </si>
  <si>
    <t>Vestiário/Wc feminino</t>
  </si>
  <si>
    <t>Wc feminino PcD</t>
  </si>
  <si>
    <t>Depósito jiu-jitsu</t>
  </si>
  <si>
    <t>Deposito taekwondo</t>
  </si>
  <si>
    <t>Bloco III</t>
  </si>
  <si>
    <t>Bloco IV</t>
  </si>
  <si>
    <t>Alojamento</t>
  </si>
  <si>
    <t>Maleiro</t>
  </si>
  <si>
    <t>Depósito cantina</t>
  </si>
  <si>
    <t>Ambulatório</t>
  </si>
  <si>
    <t>Copa suja/Cantina</t>
  </si>
  <si>
    <t>Deposito 1</t>
  </si>
  <si>
    <t>Deposito 2</t>
  </si>
  <si>
    <t>Depósito 3</t>
  </si>
  <si>
    <t>Imprensa</t>
  </si>
  <si>
    <t>Direção</t>
  </si>
  <si>
    <t>Secretaria</t>
  </si>
  <si>
    <t>Deposito</t>
  </si>
  <si>
    <t>Bwc juízes</t>
  </si>
  <si>
    <t>Circulação 2</t>
  </si>
  <si>
    <t>Circulação 3</t>
  </si>
  <si>
    <t>Circulação 4</t>
  </si>
  <si>
    <t>Altura</t>
  </si>
  <si>
    <t>Perímetro</t>
  </si>
  <si>
    <t>Ac 01</t>
  </si>
  <si>
    <t>Ac 02</t>
  </si>
  <si>
    <t>Ac 03</t>
  </si>
  <si>
    <t>Circulação 6</t>
  </si>
  <si>
    <t>Bloco V</t>
  </si>
  <si>
    <t>Circulação 5</t>
  </si>
  <si>
    <t>Paredão 1 interno ao ginásio</t>
  </si>
  <si>
    <t>Paredão 2 interno ao ginásio</t>
  </si>
  <si>
    <t>Pavimento Terreo</t>
  </si>
  <si>
    <t>Pavimento Superior</t>
  </si>
  <si>
    <t>Viga 1 na parede dos elementos vazados 01/02</t>
  </si>
  <si>
    <t>Viga 1 na parede dos elementos vazados 02/02</t>
  </si>
  <si>
    <t>Lateral 1 da arquibancada</t>
  </si>
  <si>
    <t>Lateral 2 da arquibancada</t>
  </si>
  <si>
    <t>Lateral 3 da arquibancada</t>
  </si>
  <si>
    <t>Lateral 4 da arquibancada</t>
  </si>
  <si>
    <t>Viga 2 na parede dos elementos vazados 02/02</t>
  </si>
  <si>
    <t>Viga 2 na parede dos elementos vazados 01/02</t>
  </si>
  <si>
    <t>Wc portaria</t>
  </si>
  <si>
    <t>Wc femininon PcD</t>
  </si>
  <si>
    <t>Depósito</t>
  </si>
  <si>
    <t>Bilheteria</t>
  </si>
  <si>
    <t>Wc da bilheteria</t>
  </si>
  <si>
    <t>Wc da portaria</t>
  </si>
  <si>
    <t>Guarita de Serviço</t>
  </si>
  <si>
    <t>lixo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</si>
  <si>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</si>
  <si>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</si>
  <si>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</si>
  <si>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</si>
  <si>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</si>
  <si>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</si>
  <si>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</si>
  <si>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</si>
  <si>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</si>
  <si>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Pb</t>
  </si>
  <si>
    <t>P16</t>
  </si>
  <si>
    <t>J1</t>
  </si>
  <si>
    <t>J2</t>
  </si>
  <si>
    <t>J3</t>
  </si>
  <si>
    <t>J4</t>
  </si>
  <si>
    <t>J5</t>
  </si>
  <si>
    <t>J6</t>
  </si>
  <si>
    <t>J7</t>
  </si>
  <si>
    <t>J8</t>
  </si>
  <si>
    <t>J9</t>
  </si>
  <si>
    <t>Esquadrias Portas</t>
  </si>
  <si>
    <t>Esquadrias Janelas</t>
  </si>
  <si>
    <t>Descontos</t>
  </si>
  <si>
    <t>Descontos Esquadrias Portas</t>
  </si>
  <si>
    <t xml:space="preserve">Total da área interna para massa única e pintura </t>
  </si>
  <si>
    <t>Ac 04</t>
  </si>
  <si>
    <t>Massa Única</t>
  </si>
  <si>
    <t>Emboço</t>
  </si>
  <si>
    <t>Soma das Áreas Massa Única</t>
  </si>
  <si>
    <t>Soma das Áreas Emboço</t>
  </si>
  <si>
    <t>Área Total Massa Única</t>
  </si>
  <si>
    <t>Área Total Emboço</t>
  </si>
  <si>
    <t>Total da área interna para chapisco</t>
  </si>
  <si>
    <t>MASSA ÚNICA - INTERNO</t>
  </si>
  <si>
    <t xml:space="preserve">Total da área interna para emboço e revestimenot cerâmico </t>
  </si>
  <si>
    <t>TOTAL DO ITEM 7.1.5</t>
  </si>
  <si>
    <t>P - 06/01</t>
  </si>
  <si>
    <t>COBERTA - ARMAÇÃO DAS VIGAS (PARTE 01/02)</t>
  </si>
  <si>
    <t>COBERTA - ARMAÇÃO DAS VIGAS (PARTE 02/02) E LAJES</t>
  </si>
  <si>
    <t>P - 06/02</t>
  </si>
  <si>
    <t>Desconto</t>
  </si>
  <si>
    <t>Área Lq</t>
  </si>
  <si>
    <t>Quatro escadas</t>
  </si>
  <si>
    <t>Uma escada</t>
  </si>
  <si>
    <t>Desconto 1</t>
  </si>
  <si>
    <t>Desconto 2</t>
  </si>
  <si>
    <t>Desconto 3</t>
  </si>
  <si>
    <t>Quant.</t>
  </si>
  <si>
    <t>Item</t>
  </si>
  <si>
    <t>Cumprim</t>
  </si>
  <si>
    <t>Grant</t>
  </si>
  <si>
    <t xml:space="preserve">(Ver aba de paredes externas) </t>
  </si>
  <si>
    <t>18.1.1</t>
  </si>
  <si>
    <t xml:space="preserve">EXECUÇÃO DE PASSEIO </t>
  </si>
  <si>
    <t>A1</t>
  </si>
  <si>
    <t>A2</t>
  </si>
  <si>
    <t>A3</t>
  </si>
  <si>
    <t>A4</t>
  </si>
  <si>
    <t>Áreas levantadas em dwg</t>
  </si>
  <si>
    <t xml:space="preserve">Área piso podotatil </t>
  </si>
  <si>
    <t>Total Área (m²)</t>
  </si>
  <si>
    <t>Espessura (m)</t>
  </si>
  <si>
    <t>Volume total do passeio (m³)</t>
  </si>
  <si>
    <t>TOTAL DO ITEM 18.1.1</t>
  </si>
  <si>
    <t>7.1.6</t>
  </si>
  <si>
    <t>7.1.7</t>
  </si>
  <si>
    <t>CHAPISCO EXTERNO (MURO)</t>
  </si>
  <si>
    <t>CHAPISCO EXTERNO (FACHADA)</t>
  </si>
  <si>
    <t>EMBOÇO OU MASSA ÚNICA EXTERNO (FACHADA)</t>
  </si>
  <si>
    <t>EMBOÇO INTERNO</t>
  </si>
  <si>
    <t>TOTAL DO ITEM 7.1.6</t>
  </si>
  <si>
    <t>TOTAL DO ITEM 7.1.7</t>
  </si>
  <si>
    <t>m4</t>
  </si>
  <si>
    <t>TOTAL EXTERNO</t>
  </si>
  <si>
    <t>TOTAL MURO</t>
  </si>
  <si>
    <t>EMBOÇO OU MASSA ÚNICA EXTERNO (MURO)</t>
  </si>
  <si>
    <t>BASE</t>
  </si>
  <si>
    <t>TOTAL DO ITEM 1.0.3</t>
  </si>
  <si>
    <t>TOTAL DO ITEM 1.0.4</t>
  </si>
  <si>
    <t>TOTAL DO ITEM 3.0.7</t>
  </si>
  <si>
    <t>TOTAL DO ITEM 3.0.17</t>
  </si>
  <si>
    <t>CONCRETO PILARES, VIGAS E LAJES</t>
  </si>
  <si>
    <t>CONCRETO LAJE PRE-MOLDADAS</t>
  </si>
  <si>
    <t>OBS: VER ITENS EM REVESTIMENTO PAREDE INT</t>
  </si>
  <si>
    <t>PORTÕES</t>
  </si>
  <si>
    <t>FECHAMENTO</t>
  </si>
  <si>
    <t>8.0.7 ou 8.0.9</t>
  </si>
  <si>
    <t>8.0.10</t>
  </si>
  <si>
    <t xml:space="preserve">8.0.11  </t>
  </si>
  <si>
    <t>TOTAL DO ITEM 8.0.11</t>
  </si>
  <si>
    <t>8.0.15</t>
  </si>
  <si>
    <t>guarda corpo das arquibancadas</t>
  </si>
  <si>
    <t>TOTAL DO ITEM 8.0.15</t>
  </si>
  <si>
    <t>TOTAL DO ITEM 8.0.14</t>
  </si>
  <si>
    <t>JANELA BASCULANTE</t>
  </si>
  <si>
    <t>JANELA DE AÇO BASCULANTE</t>
  </si>
  <si>
    <t>8.0.12</t>
  </si>
  <si>
    <t>TOTAL DO ITEM 8.0.12</t>
  </si>
  <si>
    <t>TOTAL DO ITEM 10.3.4</t>
  </si>
  <si>
    <t>IMPERMEABILIZACAO DE SUPERFICIE COM MANTA ASFALTICA PROTEGIDA COM FILME DE ALUMINIO GOFRADO (DE ESPESSURA 0,8MM), INCLUSA APLICACAO DE  EMULSAO ASFALTICA, E=3MM.</t>
  </si>
  <si>
    <t>IMPERMEABILIZACAO DE SUPERFICIE COM REVESTIMENTO BICOMPONENTE SEMI FLEXIVEL.</t>
  </si>
  <si>
    <t>CONTRAPISO EM ARGAMASSA TRAÇO 1:4 (CIMENTO E AREIA), PREPARO MECÂNICO COM BETONEIRA 400 L, APLICADO EM ÁREAS MOLHADAS SOBRE IMPERMEABILIZAÇÃO, ESPESSURA 3CM. AF_06/2014</t>
  </si>
  <si>
    <t>CONTRAPISO EM ARGAMASSA TRAÇO 1:4 (CIMENTO E AREIA), PREPARO MECÂNICO COM BETONEIRA 400 L, APLICADO EM ÁREAS MOLHADAS SOBRE LAJE, ADERIDO, ESPESSURA 3CM. AF_06/2014</t>
  </si>
  <si>
    <t>TOTAL DO ITEM 12.0.4</t>
  </si>
  <si>
    <t>TOTAL DO ITEM 12.0.5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</si>
</sst>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(* #,##0_);_(* \(#,##0\);_(* &quot;-&quot;??_);_(@_)"/>
    <numFmt numFmtId="165" formatCode="#,##0.00_ ;\-#,##0.00\ "/>
    <numFmt numFmtId="166" formatCode="_-* #,##0_-;\-* #,##0_-;_-* &quot;-&quot;??_-;_-@_-"/>
    <numFmt numFmtId="167" formatCode="_-* #,##0.000_-;\-* #,##0.000_-;_-* &quot;-&quot;??_-;_-@_-"/>
    <numFmt numFmtId="168" formatCode="_-* #,##0.0000_-;\-* #,##0.0000_-;_-* &quot;-&quot;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rgb="FFFF0000"/>
      <name val="Arial"/>
      <family val="2"/>
    </font>
    <font>
      <b/>
      <sz val="14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sz val="16"/>
      <color theme="1"/>
      <name val="Arial"/>
      <family val="2"/>
    </font>
    <font>
      <b/>
      <sz val="16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</fills>
  <borders count="8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</cellStyleXfs>
  <cellXfs count="997">
    <xf numFmtId="0" fontId="0" fillId="0" borderId="0" xfId="0"/>
    <xf numFmtId="2" fontId="4" fillId="4" borderId="0" xfId="1" applyNumberFormat="1" applyFont="1" applyFill="1" applyBorder="1"/>
    <xf numFmtId="43" fontId="2" fillId="4" borderId="4" xfId="1" applyFont="1" applyFill="1" applyBorder="1"/>
    <xf numFmtId="0" fontId="5" fillId="0" borderId="0" xfId="0" applyFont="1"/>
    <xf numFmtId="43" fontId="5" fillId="0" borderId="0" xfId="1" applyFont="1"/>
    <xf numFmtId="0" fontId="5" fillId="0" borderId="15" xfId="0" applyFont="1" applyBorder="1"/>
    <xf numFmtId="0" fontId="5" fillId="0" borderId="0" xfId="0" applyFont="1" applyBorder="1"/>
    <xf numFmtId="0" fontId="5" fillId="0" borderId="7" xfId="0" applyFont="1" applyBorder="1"/>
    <xf numFmtId="43" fontId="5" fillId="0" borderId="4" xfId="1" applyFont="1" applyBorder="1" applyAlignment="1">
      <alignment horizontal="center"/>
    </xf>
    <xf numFmtId="43" fontId="5" fillId="0" borderId="4" xfId="1" applyFont="1" applyBorder="1"/>
    <xf numFmtId="43" fontId="5" fillId="0" borderId="8" xfId="1" applyFont="1" applyBorder="1"/>
    <xf numFmtId="0" fontId="5" fillId="4" borderId="0" xfId="0" applyFont="1" applyFill="1"/>
    <xf numFmtId="43" fontId="5" fillId="4" borderId="0" xfId="1" applyFont="1" applyFill="1" applyBorder="1"/>
    <xf numFmtId="43" fontId="5" fillId="4" borderId="0" xfId="1" applyFont="1" applyFill="1"/>
    <xf numFmtId="43" fontId="5" fillId="4" borderId="4" xfId="1" applyFont="1" applyFill="1" applyBorder="1"/>
    <xf numFmtId="0" fontId="5" fillId="0" borderId="10" xfId="0" applyFont="1" applyBorder="1"/>
    <xf numFmtId="43" fontId="6" fillId="0" borderId="4" xfId="1" applyFont="1" applyBorder="1"/>
    <xf numFmtId="0" fontId="6" fillId="0" borderId="4" xfId="0" applyFont="1" applyBorder="1" applyAlignment="1">
      <alignment vertical="center"/>
    </xf>
    <xf numFmtId="43" fontId="5" fillId="0" borderId="4" xfId="1" applyFont="1" applyBorder="1" applyAlignment="1">
      <alignment vertical="center"/>
    </xf>
    <xf numFmtId="43" fontId="6" fillId="0" borderId="4" xfId="1" applyFont="1" applyBorder="1" applyAlignment="1">
      <alignment vertical="center"/>
    </xf>
    <xf numFmtId="43" fontId="5" fillId="6" borderId="4" xfId="1" applyFont="1" applyFill="1" applyBorder="1"/>
    <xf numFmtId="2" fontId="7" fillId="0" borderId="5" xfId="1" applyNumberFormat="1" applyFont="1" applyFill="1" applyBorder="1" applyAlignment="1">
      <alignment horizontal="center" vertical="center"/>
    </xf>
    <xf numFmtId="2" fontId="7" fillId="0" borderId="6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43" fontId="5" fillId="0" borderId="0" xfId="1" applyFont="1" applyBorder="1" applyAlignment="1">
      <alignment vertical="center"/>
    </xf>
    <xf numFmtId="43" fontId="5" fillId="0" borderId="0" xfId="1" applyFont="1" applyAlignment="1">
      <alignment vertical="center"/>
    </xf>
    <xf numFmtId="2" fontId="3" fillId="0" borderId="4" xfId="1" applyNumberFormat="1" applyFont="1" applyFill="1" applyBorder="1" applyAlignment="1">
      <alignment horizontal="center" vertical="center"/>
    </xf>
    <xf numFmtId="2" fontId="7" fillId="0" borderId="4" xfId="1" applyNumberFormat="1" applyFont="1" applyFill="1" applyBorder="1" applyAlignment="1">
      <alignment horizontal="center" vertical="center" wrapText="1"/>
    </xf>
    <xf numFmtId="0" fontId="5" fillId="0" borderId="5" xfId="0" applyFont="1" applyBorder="1"/>
    <xf numFmtId="0" fontId="5" fillId="0" borderId="6" xfId="0" applyFont="1" applyBorder="1"/>
    <xf numFmtId="0" fontId="5" fillId="4" borderId="15" xfId="0" applyFont="1" applyFill="1" applyBorder="1"/>
    <xf numFmtId="0" fontId="5" fillId="4" borderId="0" xfId="0" applyFont="1" applyFill="1" applyBorder="1"/>
    <xf numFmtId="2" fontId="7" fillId="0" borderId="0" xfId="1" applyNumberFormat="1" applyFont="1" applyFill="1" applyBorder="1" applyAlignment="1">
      <alignment vertical="center"/>
    </xf>
    <xf numFmtId="2" fontId="7" fillId="0" borderId="0" xfId="1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left" wrapText="1"/>
    </xf>
    <xf numFmtId="0" fontId="5" fillId="0" borderId="18" xfId="0" applyFont="1" applyBorder="1"/>
    <xf numFmtId="0" fontId="5" fillId="6" borderId="0" xfId="0" applyFont="1" applyFill="1" applyBorder="1"/>
    <xf numFmtId="0" fontId="0" fillId="0" borderId="4" xfId="0" applyFill="1" applyBorder="1"/>
    <xf numFmtId="0" fontId="12" fillId="0" borderId="0" xfId="0" applyFont="1" applyAlignment="1">
      <alignment horizontal="center" vertical="center"/>
    </xf>
    <xf numFmtId="43" fontId="0" fillId="0" borderId="0" xfId="0" applyNumberFormat="1"/>
    <xf numFmtId="43" fontId="0" fillId="0" borderId="4" xfId="1" applyFont="1" applyFill="1" applyBorder="1"/>
    <xf numFmtId="0" fontId="0" fillId="0" borderId="0" xfId="0" applyBorder="1"/>
    <xf numFmtId="43" fontId="5" fillId="0" borderId="4" xfId="1" applyFont="1" applyFill="1" applyBorder="1"/>
    <xf numFmtId="43" fontId="0" fillId="0" borderId="0" xfId="1" applyFont="1" applyFill="1" applyBorder="1"/>
    <xf numFmtId="43" fontId="5" fillId="2" borderId="4" xfId="1" applyFont="1" applyFill="1" applyBorder="1"/>
    <xf numFmtId="0" fontId="0" fillId="0" borderId="7" xfId="0" applyBorder="1" applyAlignment="1">
      <alignment vertical="center"/>
    </xf>
    <xf numFmtId="0" fontId="5" fillId="4" borderId="7" xfId="0" applyFont="1" applyFill="1" applyBorder="1"/>
    <xf numFmtId="43" fontId="5" fillId="4" borderId="8" xfId="1" applyFont="1" applyFill="1" applyBorder="1"/>
    <xf numFmtId="0" fontId="6" fillId="6" borderId="7" xfId="0" applyFont="1" applyFill="1" applyBorder="1"/>
    <xf numFmtId="0" fontId="5" fillId="4" borderId="5" xfId="0" applyFont="1" applyFill="1" applyBorder="1"/>
    <xf numFmtId="0" fontId="5" fillId="4" borderId="6" xfId="0" applyFont="1" applyFill="1" applyBorder="1"/>
    <xf numFmtId="0" fontId="10" fillId="0" borderId="6" xfId="0" applyFont="1" applyBorder="1" applyAlignment="1">
      <alignment horizontal="center"/>
    </xf>
    <xf numFmtId="0" fontId="5" fillId="2" borderId="15" xfId="0" applyFont="1" applyFill="1" applyBorder="1"/>
    <xf numFmtId="0" fontId="5" fillId="2" borderId="0" xfId="0" applyFont="1" applyFill="1" applyBorder="1"/>
    <xf numFmtId="0" fontId="5" fillId="2" borderId="7" xfId="0" applyFont="1" applyFill="1" applyBorder="1"/>
    <xf numFmtId="43" fontId="5" fillId="2" borderId="0" xfId="1" applyFont="1" applyFill="1"/>
    <xf numFmtId="0" fontId="5" fillId="2" borderId="0" xfId="0" applyFont="1" applyFill="1"/>
    <xf numFmtId="0" fontId="5" fillId="2" borderId="18" xfId="0" applyFont="1" applyFill="1" applyBorder="1"/>
    <xf numFmtId="0" fontId="5" fillId="2" borderId="10" xfId="0" applyFont="1" applyFill="1" applyBorder="1"/>
    <xf numFmtId="0" fontId="5" fillId="2" borderId="7" xfId="0" applyFont="1" applyFill="1" applyBorder="1" applyAlignment="1">
      <alignment horizontal="left" wrapText="1"/>
    </xf>
    <xf numFmtId="0" fontId="5" fillId="2" borderId="5" xfId="0" applyFont="1" applyFill="1" applyBorder="1"/>
    <xf numFmtId="43" fontId="5" fillId="2" borderId="8" xfId="1" applyFont="1" applyFill="1" applyBorder="1"/>
    <xf numFmtId="0" fontId="5" fillId="2" borderId="6" xfId="0" applyFont="1" applyFill="1" applyBorder="1"/>
    <xf numFmtId="0" fontId="6" fillId="6" borderId="0" xfId="0" applyFont="1" applyFill="1" applyBorder="1"/>
    <xf numFmtId="43" fontId="2" fillId="0" borderId="0" xfId="1" applyFont="1" applyBorder="1"/>
    <xf numFmtId="43" fontId="2" fillId="0" borderId="4" xfId="1" applyFont="1" applyBorder="1" applyAlignment="1">
      <alignment horizontal="center" vertical="center"/>
    </xf>
    <xf numFmtId="2" fontId="8" fillId="5" borderId="6" xfId="1" applyNumberFormat="1" applyFont="1" applyFill="1" applyBorder="1" applyAlignment="1">
      <alignment horizontal="center" vertical="center"/>
    </xf>
    <xf numFmtId="43" fontId="6" fillId="5" borderId="4" xfId="1" applyFont="1" applyFill="1" applyBorder="1" applyAlignment="1">
      <alignment vertical="center"/>
    </xf>
    <xf numFmtId="2" fontId="7" fillId="5" borderId="4" xfId="1" applyNumberFormat="1" applyFont="1" applyFill="1" applyBorder="1" applyAlignment="1">
      <alignment horizontal="center" vertical="center"/>
    </xf>
    <xf numFmtId="2" fontId="9" fillId="5" borderId="4" xfId="1" applyNumberFormat="1" applyFont="1" applyFill="1" applyBorder="1" applyAlignment="1">
      <alignment horizontal="left" vertical="center"/>
    </xf>
    <xf numFmtId="2" fontId="3" fillId="0" borderId="0" xfId="1" applyNumberFormat="1" applyFont="1" applyFill="1" applyBorder="1" applyAlignment="1">
      <alignment horizontal="center" vertical="center"/>
    </xf>
    <xf numFmtId="43" fontId="3" fillId="0" borderId="6" xfId="1" applyFont="1" applyFill="1" applyBorder="1" applyAlignment="1">
      <alignment horizontal="center" vertical="center"/>
    </xf>
    <xf numFmtId="43" fontId="3" fillId="0" borderId="10" xfId="1" applyFont="1" applyFill="1" applyBorder="1" applyAlignment="1">
      <alignment horizontal="center" vertical="center"/>
    </xf>
    <xf numFmtId="43" fontId="3" fillId="0" borderId="11" xfId="1" applyFont="1" applyFill="1" applyBorder="1" applyAlignment="1">
      <alignment horizontal="center" vertical="center"/>
    </xf>
    <xf numFmtId="2" fontId="8" fillId="0" borderId="4" xfId="1" applyNumberFormat="1" applyFont="1" applyFill="1" applyBorder="1" applyAlignment="1">
      <alignment horizontal="center" vertical="center"/>
    </xf>
    <xf numFmtId="43" fontId="3" fillId="0" borderId="4" xfId="1" applyFont="1" applyFill="1" applyBorder="1" applyAlignment="1">
      <alignment vertical="center"/>
    </xf>
    <xf numFmtId="2" fontId="3" fillId="4" borderId="0" xfId="1" applyNumberFormat="1" applyFont="1" applyFill="1" applyBorder="1" applyAlignment="1">
      <alignment horizontal="center" vertical="center" wrapText="1"/>
    </xf>
    <xf numFmtId="2" fontId="3" fillId="4" borderId="0" xfId="1" applyNumberFormat="1" applyFont="1" applyFill="1" applyBorder="1" applyAlignment="1">
      <alignment horizontal="center"/>
    </xf>
    <xf numFmtId="2" fontId="3" fillId="4" borderId="0" xfId="1" applyNumberFormat="1" applyFont="1" applyFill="1" applyBorder="1"/>
    <xf numFmtId="2" fontId="3" fillId="4" borderId="4" xfId="1" applyNumberFormat="1" applyFont="1" applyFill="1" applyBorder="1" applyAlignment="1">
      <alignment horizontal="center" vertical="center"/>
    </xf>
    <xf numFmtId="2" fontId="3" fillId="0" borderId="4" xfId="1" applyNumberFormat="1" applyFont="1" applyFill="1" applyBorder="1" applyAlignment="1">
      <alignment horizontal="left" vertical="center" wrapText="1"/>
    </xf>
    <xf numFmtId="2" fontId="3" fillId="0" borderId="5" xfId="1" applyNumberFormat="1" applyFont="1" applyFill="1" applyBorder="1" applyAlignment="1">
      <alignment vertical="center" wrapText="1"/>
    </xf>
    <xf numFmtId="2" fontId="3" fillId="0" borderId="12" xfId="1" applyNumberFormat="1" applyFont="1" applyFill="1" applyBorder="1" applyAlignment="1">
      <alignment vertical="center" wrapText="1"/>
    </xf>
    <xf numFmtId="2" fontId="3" fillId="0" borderId="6" xfId="1" applyNumberFormat="1" applyFont="1" applyFill="1" applyBorder="1" applyAlignment="1">
      <alignment vertical="center" wrapText="1"/>
    </xf>
    <xf numFmtId="43" fontId="3" fillId="0" borderId="8" xfId="1" applyFont="1" applyFill="1" applyBorder="1" applyAlignment="1">
      <alignment vertical="center"/>
    </xf>
    <xf numFmtId="0" fontId="2" fillId="4" borderId="0" xfId="0" applyFont="1" applyFill="1"/>
    <xf numFmtId="0" fontId="19" fillId="4" borderId="0" xfId="0" applyFont="1" applyFill="1"/>
    <xf numFmtId="0" fontId="19" fillId="4" borderId="4" xfId="0" applyFont="1" applyFill="1" applyBorder="1"/>
    <xf numFmtId="0" fontId="2" fillId="4" borderId="7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2" fillId="4" borderId="4" xfId="0" applyFont="1" applyFill="1" applyBorder="1"/>
    <xf numFmtId="0" fontId="2" fillId="4" borderId="7" xfId="0" applyFont="1" applyFill="1" applyBorder="1"/>
    <xf numFmtId="0" fontId="2" fillId="4" borderId="24" xfId="0" applyFont="1" applyFill="1" applyBorder="1"/>
    <xf numFmtId="0" fontId="2" fillId="4" borderId="25" xfId="0" applyFont="1" applyFill="1" applyBorder="1"/>
    <xf numFmtId="43" fontId="2" fillId="4" borderId="7" xfId="1" applyFont="1" applyFill="1" applyBorder="1"/>
    <xf numFmtId="2" fontId="3" fillId="3" borderId="4" xfId="1" applyNumberFormat="1" applyFont="1" applyFill="1" applyBorder="1"/>
    <xf numFmtId="0" fontId="2" fillId="3" borderId="4" xfId="0" applyFont="1" applyFill="1" applyBorder="1"/>
    <xf numFmtId="0" fontId="2" fillId="3" borderId="7" xfId="0" applyFont="1" applyFill="1" applyBorder="1"/>
    <xf numFmtId="2" fontId="4" fillId="4" borderId="0" xfId="1" applyNumberFormat="1" applyFont="1" applyFill="1" applyBorder="1" applyAlignment="1">
      <alignment horizontal="center"/>
    </xf>
    <xf numFmtId="2" fontId="4" fillId="3" borderId="1" xfId="1" applyNumberFormat="1" applyFont="1" applyFill="1" applyBorder="1"/>
    <xf numFmtId="2" fontId="4" fillId="3" borderId="2" xfId="1" applyNumberFormat="1" applyFont="1" applyFill="1" applyBorder="1"/>
    <xf numFmtId="43" fontId="4" fillId="4" borderId="4" xfId="1" applyFont="1" applyFill="1" applyBorder="1"/>
    <xf numFmtId="43" fontId="3" fillId="4" borderId="0" xfId="1" applyFont="1" applyFill="1" applyBorder="1"/>
    <xf numFmtId="43" fontId="4" fillId="4" borderId="7" xfId="1" applyFont="1" applyFill="1" applyBorder="1"/>
    <xf numFmtId="43" fontId="3" fillId="4" borderId="8" xfId="1" applyFont="1" applyFill="1" applyBorder="1"/>
    <xf numFmtId="43" fontId="4" fillId="4" borderId="0" xfId="1" applyFont="1" applyFill="1" applyBorder="1"/>
    <xf numFmtId="43" fontId="3" fillId="4" borderId="4" xfId="1" applyFont="1" applyFill="1" applyBorder="1"/>
    <xf numFmtId="43" fontId="3" fillId="4" borderId="0" xfId="1" applyFont="1" applyFill="1" applyBorder="1" applyAlignment="1">
      <alignment horizontal="center"/>
    </xf>
    <xf numFmtId="43" fontId="3" fillId="4" borderId="17" xfId="1" applyFont="1" applyFill="1" applyBorder="1"/>
    <xf numFmtId="43" fontId="3" fillId="4" borderId="4" xfId="1" applyFont="1" applyFill="1" applyBorder="1" applyAlignment="1">
      <alignment wrapText="1"/>
    </xf>
    <xf numFmtId="43" fontId="3" fillId="4" borderId="5" xfId="1" applyFont="1" applyFill="1" applyBorder="1"/>
    <xf numFmtId="2" fontId="4" fillId="4" borderId="1" xfId="1" applyNumberFormat="1" applyFont="1" applyFill="1" applyBorder="1"/>
    <xf numFmtId="43" fontId="4" fillId="4" borderId="2" xfId="1" applyFont="1" applyFill="1" applyBorder="1"/>
    <xf numFmtId="43" fontId="3" fillId="4" borderId="0" xfId="1" applyFont="1" applyFill="1" applyBorder="1" applyAlignment="1">
      <alignment horizontal="right"/>
    </xf>
    <xf numFmtId="43" fontId="4" fillId="4" borderId="1" xfId="1" applyFont="1" applyFill="1" applyBorder="1"/>
    <xf numFmtId="2" fontId="4" fillId="4" borderId="2" xfId="1" applyNumberFormat="1" applyFont="1" applyFill="1" applyBorder="1"/>
    <xf numFmtId="0" fontId="19" fillId="4" borderId="24" xfId="0" applyFont="1" applyFill="1" applyBorder="1"/>
    <xf numFmtId="0" fontId="19" fillId="4" borderId="25" xfId="0" applyFont="1" applyFill="1" applyBorder="1"/>
    <xf numFmtId="0" fontId="2" fillId="4" borderId="5" xfId="0" applyFont="1" applyFill="1" applyBorder="1"/>
    <xf numFmtId="0" fontId="2" fillId="4" borderId="0" xfId="0" applyFont="1" applyFill="1" applyBorder="1"/>
    <xf numFmtId="0" fontId="19" fillId="4" borderId="1" xfId="0" applyFont="1" applyFill="1" applyBorder="1"/>
    <xf numFmtId="0" fontId="19" fillId="4" borderId="2" xfId="0" applyFont="1" applyFill="1" applyBorder="1"/>
    <xf numFmtId="0" fontId="19" fillId="4" borderId="7" xfId="0" applyFont="1" applyFill="1" applyBorder="1"/>
    <xf numFmtId="0" fontId="19" fillId="4" borderId="14" xfId="0" applyFont="1" applyFill="1" applyBorder="1"/>
    <xf numFmtId="0" fontId="19" fillId="4" borderId="8" xfId="0" applyFont="1" applyFill="1" applyBorder="1"/>
    <xf numFmtId="2" fontId="3" fillId="3" borderId="5" xfId="1" applyNumberFormat="1" applyFont="1" applyFill="1" applyBorder="1"/>
    <xf numFmtId="2" fontId="4" fillId="3" borderId="0" xfId="1" applyNumberFormat="1" applyFont="1" applyFill="1" applyBorder="1"/>
    <xf numFmtId="2" fontId="3" fillId="3" borderId="0" xfId="1" applyNumberFormat="1" applyFont="1" applyFill="1" applyBorder="1"/>
    <xf numFmtId="2" fontId="3" fillId="3" borderId="0" xfId="1" applyNumberFormat="1" applyFont="1" applyFill="1" applyBorder="1" applyAlignment="1">
      <alignment horizontal="center"/>
    </xf>
    <xf numFmtId="165" fontId="4" fillId="4" borderId="1" xfId="1" applyNumberFormat="1" applyFont="1" applyFill="1" applyBorder="1"/>
    <xf numFmtId="43" fontId="2" fillId="4" borderId="24" xfId="1" applyFont="1" applyFill="1" applyBorder="1"/>
    <xf numFmtId="43" fontId="2" fillId="4" borderId="0" xfId="1" applyFont="1" applyFill="1"/>
    <xf numFmtId="0" fontId="2" fillId="3" borderId="0" xfId="0" applyFont="1" applyFill="1"/>
    <xf numFmtId="0" fontId="20" fillId="4" borderId="0" xfId="0" applyFont="1" applyFill="1"/>
    <xf numFmtId="2" fontId="4" fillId="4" borderId="22" xfId="1" applyNumberFormat="1" applyFont="1" applyFill="1" applyBorder="1"/>
    <xf numFmtId="0" fontId="2" fillId="4" borderId="3" xfId="0" applyFont="1" applyFill="1" applyBorder="1"/>
    <xf numFmtId="0" fontId="2" fillId="4" borderId="2" xfId="0" applyFont="1" applyFill="1" applyBorder="1"/>
    <xf numFmtId="0" fontId="19" fillId="4" borderId="0" xfId="0" applyFont="1" applyFill="1" applyBorder="1"/>
    <xf numFmtId="2" fontId="13" fillId="4" borderId="0" xfId="1" applyNumberFormat="1" applyFont="1" applyFill="1" applyBorder="1"/>
    <xf numFmtId="2" fontId="13" fillId="4" borderId="0" xfId="1" applyNumberFormat="1" applyFont="1" applyFill="1" applyBorder="1" applyAlignment="1">
      <alignment horizontal="center"/>
    </xf>
    <xf numFmtId="43" fontId="19" fillId="4" borderId="1" xfId="1" applyFont="1" applyFill="1" applyBorder="1"/>
    <xf numFmtId="43" fontId="2" fillId="4" borderId="7" xfId="0" applyNumberFormat="1" applyFont="1" applyFill="1" applyBorder="1"/>
    <xf numFmtId="0" fontId="2" fillId="4" borderId="7" xfId="0" applyFont="1" applyFill="1" applyBorder="1" applyAlignment="1">
      <alignment horizontal="left"/>
    </xf>
    <xf numFmtId="0" fontId="2" fillId="4" borderId="8" xfId="0" applyFont="1" applyFill="1" applyBorder="1" applyAlignment="1">
      <alignment horizontal="left"/>
    </xf>
    <xf numFmtId="0" fontId="18" fillId="4" borderId="1" xfId="0" applyFont="1" applyFill="1" applyBorder="1"/>
    <xf numFmtId="0" fontId="18" fillId="4" borderId="3" xfId="0" applyFont="1" applyFill="1" applyBorder="1"/>
    <xf numFmtId="0" fontId="18" fillId="4" borderId="2" xfId="0" applyFont="1" applyFill="1" applyBorder="1"/>
    <xf numFmtId="2" fontId="2" fillId="4" borderId="4" xfId="0" applyNumberFormat="1" applyFont="1" applyFill="1" applyBorder="1"/>
    <xf numFmtId="43" fontId="19" fillId="4" borderId="4" xfId="0" applyNumberFormat="1" applyFont="1" applyFill="1" applyBorder="1"/>
    <xf numFmtId="43" fontId="2" fillId="4" borderId="4" xfId="0" applyNumberFormat="1" applyFont="1" applyFill="1" applyBorder="1"/>
    <xf numFmtId="43" fontId="2" fillId="6" borderId="4" xfId="1" applyFont="1" applyFill="1" applyBorder="1"/>
    <xf numFmtId="0" fontId="2" fillId="6" borderId="4" xfId="0" applyFont="1" applyFill="1" applyBorder="1"/>
    <xf numFmtId="0" fontId="2" fillId="4" borderId="8" xfId="0" applyFont="1" applyFill="1" applyBorder="1"/>
    <xf numFmtId="43" fontId="2" fillId="4" borderId="8" xfId="1" applyFont="1" applyFill="1" applyBorder="1"/>
    <xf numFmtId="0" fontId="2" fillId="4" borderId="18" xfId="0" applyFont="1" applyFill="1" applyBorder="1"/>
    <xf numFmtId="0" fontId="2" fillId="4" borderId="26" xfId="0" applyFont="1" applyFill="1" applyBorder="1"/>
    <xf numFmtId="43" fontId="5" fillId="0" borderId="4" xfId="0" applyNumberFormat="1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43" fontId="5" fillId="4" borderId="4" xfId="1" applyFont="1" applyFill="1" applyBorder="1" applyAlignment="1">
      <alignment horizontal="center" vertical="center"/>
    </xf>
    <xf numFmtId="43" fontId="5" fillId="4" borderId="7" xfId="1" applyFont="1" applyFill="1" applyBorder="1" applyAlignment="1">
      <alignment horizontal="center" vertical="center"/>
    </xf>
    <xf numFmtId="43" fontId="5" fillId="4" borderId="4" xfId="1" applyFont="1" applyFill="1" applyBorder="1" applyAlignment="1">
      <alignment vertical="center"/>
    </xf>
    <xf numFmtId="43" fontId="0" fillId="0" borderId="0" xfId="1" applyFont="1" applyBorder="1"/>
    <xf numFmtId="43" fontId="5" fillId="7" borderId="4" xfId="1" applyFont="1" applyFill="1" applyBorder="1"/>
    <xf numFmtId="0" fontId="5" fillId="2" borderId="4" xfId="0" applyFont="1" applyFill="1" applyBorder="1"/>
    <xf numFmtId="43" fontId="10" fillId="0" borderId="4" xfId="1" applyFont="1" applyFill="1" applyBorder="1"/>
    <xf numFmtId="0" fontId="0" fillId="0" borderId="0" xfId="0" applyFont="1"/>
    <xf numFmtId="0" fontId="0" fillId="0" borderId="4" xfId="0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/>
    </xf>
    <xf numFmtId="0" fontId="5" fillId="4" borderId="4" xfId="0" applyFont="1" applyFill="1" applyBorder="1" applyAlignment="1">
      <alignment vertical="center"/>
    </xf>
    <xf numFmtId="43" fontId="5" fillId="4" borderId="4" xfId="1" applyFont="1" applyFill="1" applyBorder="1" applyAlignment="1">
      <alignment horizontal="center" vertical="center" wrapText="1"/>
    </xf>
    <xf numFmtId="43" fontId="0" fillId="0" borderId="4" xfId="1" applyFont="1" applyBorder="1" applyAlignment="1">
      <alignment horizontal="center" vertical="center"/>
    </xf>
    <xf numFmtId="0" fontId="0" fillId="0" borderId="0" xfId="0"/>
    <xf numFmtId="0" fontId="10" fillId="0" borderId="0" xfId="0" applyFont="1"/>
    <xf numFmtId="43" fontId="0" fillId="0" borderId="0" xfId="1" applyFont="1"/>
    <xf numFmtId="0" fontId="0" fillId="0" borderId="39" xfId="0" applyFill="1" applyBorder="1" applyAlignment="1">
      <alignment vertical="center"/>
    </xf>
    <xf numFmtId="43" fontId="1" fillId="0" borderId="0" xfId="1" applyFont="1" applyFill="1" applyBorder="1"/>
    <xf numFmtId="43" fontId="0" fillId="0" borderId="0" xfId="1" applyFont="1" applyFill="1" applyBorder="1" applyAlignment="1">
      <alignment horizontal="right"/>
    </xf>
    <xf numFmtId="43" fontId="0" fillId="0" borderId="0" xfId="0" applyNumberFormat="1" applyBorder="1"/>
    <xf numFmtId="43" fontId="5" fillId="0" borderId="4" xfId="1" applyFont="1" applyBorder="1" applyAlignment="1">
      <alignment horizontal="center" vertical="center" wrapText="1"/>
    </xf>
    <xf numFmtId="43" fontId="7" fillId="4" borderId="0" xfId="1" applyFont="1" applyFill="1" applyBorder="1" applyAlignment="1">
      <alignment vertical="center"/>
    </xf>
    <xf numFmtId="2" fontId="7" fillId="4" borderId="0" xfId="1" applyNumberFormat="1" applyFont="1" applyFill="1" applyBorder="1" applyAlignment="1">
      <alignment vertical="center"/>
    </xf>
    <xf numFmtId="2" fontId="4" fillId="4" borderId="4" xfId="1" applyNumberFormat="1" applyFont="1" applyFill="1" applyBorder="1" applyAlignment="1">
      <alignment vertical="center"/>
    </xf>
    <xf numFmtId="2" fontId="7" fillId="4" borderId="0" xfId="1" applyNumberFormat="1" applyFont="1" applyFill="1" applyBorder="1" applyAlignment="1">
      <alignment horizontal="center" vertical="center" wrapText="1"/>
    </xf>
    <xf numFmtId="2" fontId="7" fillId="4" borderId="4" xfId="1" applyNumberFormat="1" applyFont="1" applyFill="1" applyBorder="1" applyAlignment="1">
      <alignment horizontal="center" vertical="center"/>
    </xf>
    <xf numFmtId="2" fontId="3" fillId="4" borderId="4" xfId="1" applyNumberFormat="1" applyFont="1" applyFill="1" applyBorder="1" applyAlignment="1">
      <alignment vertical="center"/>
    </xf>
    <xf numFmtId="2" fontId="7" fillId="4" borderId="18" xfId="1" applyNumberFormat="1" applyFont="1" applyFill="1" applyBorder="1" applyAlignment="1">
      <alignment horizontal="left" vertical="center"/>
    </xf>
    <xf numFmtId="2" fontId="7" fillId="4" borderId="0" xfId="1" applyNumberFormat="1" applyFont="1" applyFill="1" applyBorder="1" applyAlignment="1">
      <alignment horizontal="left" vertical="center"/>
    </xf>
    <xf numFmtId="0" fontId="5" fillId="0" borderId="15" xfId="0" applyFont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43" fontId="5" fillId="0" borderId="4" xfId="1" applyFont="1" applyFill="1" applyBorder="1" applyAlignment="1">
      <alignment vertical="center"/>
    </xf>
    <xf numFmtId="0" fontId="5" fillId="0" borderId="4" xfId="0" applyFont="1" applyFill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43" fontId="5" fillId="0" borderId="4" xfId="1" applyFont="1" applyFill="1" applyBorder="1" applyAlignment="1">
      <alignment vertical="center" wrapText="1"/>
    </xf>
    <xf numFmtId="43" fontId="5" fillId="0" borderId="4" xfId="1" applyFont="1" applyBorder="1" applyAlignment="1">
      <alignment vertical="center" wrapText="1"/>
    </xf>
    <xf numFmtId="43" fontId="6" fillId="0" borderId="4" xfId="1" applyFont="1" applyBorder="1" applyAlignment="1">
      <alignment vertical="center" wrapText="1"/>
    </xf>
    <xf numFmtId="0" fontId="6" fillId="0" borderId="4" xfId="0" applyFont="1" applyFill="1" applyBorder="1"/>
    <xf numFmtId="0" fontId="5" fillId="0" borderId="4" xfId="0" applyFont="1" applyBorder="1" applyAlignment="1">
      <alignment horizontal="center" vertical="center"/>
    </xf>
    <xf numFmtId="43" fontId="6" fillId="0" borderId="4" xfId="1" applyFont="1" applyBorder="1" applyAlignment="1">
      <alignment horizontal="center" vertical="center" wrapText="1"/>
    </xf>
    <xf numFmtId="43" fontId="5" fillId="4" borderId="4" xfId="1" applyFont="1" applyFill="1" applyBorder="1" applyAlignment="1">
      <alignment vertical="center" wrapText="1"/>
    </xf>
    <xf numFmtId="43" fontId="5" fillId="0" borderId="0" xfId="1" applyFont="1" applyBorder="1" applyAlignment="1">
      <alignment vertical="center" wrapText="1"/>
    </xf>
    <xf numFmtId="43" fontId="5" fillId="0" borderId="0" xfId="1" applyFont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43" fontId="5" fillId="0" borderId="7" xfId="1" applyFont="1" applyBorder="1" applyAlignment="1">
      <alignment vertical="center" wrapText="1"/>
    </xf>
    <xf numFmtId="43" fontId="6" fillId="4" borderId="4" xfId="1" applyFont="1" applyFill="1" applyBorder="1" applyAlignment="1">
      <alignment vertical="center" wrapText="1"/>
    </xf>
    <xf numFmtId="43" fontId="5" fillId="0" borderId="0" xfId="1" applyFont="1" applyFill="1" applyBorder="1"/>
    <xf numFmtId="43" fontId="0" fillId="0" borderId="0" xfId="1" applyFont="1" applyFill="1"/>
    <xf numFmtId="0" fontId="0" fillId="0" borderId="0" xfId="0" applyFill="1"/>
    <xf numFmtId="0" fontId="6" fillId="0" borderId="0" xfId="0" applyFont="1" applyFill="1" applyBorder="1"/>
    <xf numFmtId="43" fontId="5" fillId="0" borderId="0" xfId="1" applyFont="1" applyFill="1" applyBorder="1" applyAlignment="1">
      <alignment horizontal="center"/>
    </xf>
    <xf numFmtId="0" fontId="5" fillId="0" borderId="4" xfId="0" applyFont="1" applyFill="1" applyBorder="1" applyAlignment="1">
      <alignment vertical="center"/>
    </xf>
    <xf numFmtId="43" fontId="5" fillId="0" borderId="4" xfId="1" applyFont="1" applyFill="1" applyBorder="1" applyAlignment="1">
      <alignment horizontal="center" vertical="center"/>
    </xf>
    <xf numFmtId="43" fontId="5" fillId="0" borderId="7" xfId="1" applyFont="1" applyFill="1" applyBorder="1" applyAlignment="1">
      <alignment horizontal="center" vertical="center"/>
    </xf>
    <xf numFmtId="43" fontId="5" fillId="0" borderId="12" xfId="1" applyFont="1" applyFill="1" applyBorder="1" applyAlignment="1">
      <alignment vertical="center"/>
    </xf>
    <xf numFmtId="43" fontId="5" fillId="0" borderId="4" xfId="1" applyFont="1" applyFill="1" applyBorder="1" applyAlignment="1">
      <alignment horizontal="center" vertical="center" wrapText="1"/>
    </xf>
    <xf numFmtId="43" fontId="0" fillId="0" borderId="4" xfId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5" fillId="0" borderId="4" xfId="0" applyFont="1" applyFill="1" applyBorder="1" applyAlignment="1">
      <alignment horizontal="center"/>
    </xf>
    <xf numFmtId="43" fontId="5" fillId="0" borderId="4" xfId="1" applyFont="1" applyFill="1" applyBorder="1" applyAlignment="1">
      <alignment horizontal="center"/>
    </xf>
    <xf numFmtId="43" fontId="5" fillId="0" borderId="7" xfId="1" applyFont="1" applyFill="1" applyBorder="1" applyAlignment="1">
      <alignment horizontal="center"/>
    </xf>
    <xf numFmtId="43" fontId="5" fillId="0" borderId="12" xfId="1" applyFont="1" applyFill="1" applyBorder="1"/>
    <xf numFmtId="0" fontId="0" fillId="0" borderId="12" xfId="0" applyFill="1" applyBorder="1"/>
    <xf numFmtId="0" fontId="0" fillId="0" borderId="0" xfId="0" applyFill="1" applyBorder="1"/>
    <xf numFmtId="0" fontId="10" fillId="0" borderId="4" xfId="0" applyFont="1" applyFill="1" applyBorder="1"/>
    <xf numFmtId="0" fontId="0" fillId="0" borderId="0" xfId="0" applyFill="1" applyAlignment="1">
      <alignment horizontal="right"/>
    </xf>
    <xf numFmtId="43" fontId="0" fillId="0" borderId="0" xfId="0" applyNumberFormat="1" applyFill="1"/>
    <xf numFmtId="0" fontId="0" fillId="0" borderId="0" xfId="0" applyFill="1" applyAlignment="1">
      <alignment horizontal="center" vertical="center"/>
    </xf>
    <xf numFmtId="0" fontId="0" fillId="0" borderId="4" xfId="0" applyFill="1" applyBorder="1" applyAlignment="1">
      <alignment horizontal="center" vertical="center" wrapText="1"/>
    </xf>
    <xf numFmtId="2" fontId="8" fillId="0" borderId="5" xfId="1" applyNumberFormat="1" applyFont="1" applyFill="1" applyBorder="1" applyAlignment="1">
      <alignment horizontal="center" vertical="center"/>
    </xf>
    <xf numFmtId="2" fontId="8" fillId="0" borderId="6" xfId="1" applyNumberFormat="1" applyFont="1" applyFill="1" applyBorder="1" applyAlignment="1">
      <alignment horizontal="center" vertical="center"/>
    </xf>
    <xf numFmtId="2" fontId="7" fillId="0" borderId="4" xfId="1" applyNumberFormat="1" applyFont="1" applyFill="1" applyBorder="1" applyAlignment="1">
      <alignment horizontal="center" vertical="center"/>
    </xf>
    <xf numFmtId="2" fontId="7" fillId="4" borderId="7" xfId="1" applyNumberFormat="1" applyFont="1" applyFill="1" applyBorder="1" applyAlignment="1">
      <alignment horizontal="left" vertical="center"/>
    </xf>
    <xf numFmtId="2" fontId="7" fillId="4" borderId="7" xfId="1" applyNumberFormat="1" applyFont="1" applyFill="1" applyBorder="1" applyAlignment="1">
      <alignment horizontal="center" vertical="center"/>
    </xf>
    <xf numFmtId="2" fontId="7" fillId="4" borderId="8" xfId="1" applyNumberFormat="1" applyFont="1" applyFill="1" applyBorder="1" applyAlignment="1">
      <alignment horizontal="center" vertical="center"/>
    </xf>
    <xf numFmtId="43" fontId="5" fillId="0" borderId="7" xfId="1" applyFont="1" applyBorder="1" applyAlignment="1">
      <alignment horizontal="center" vertical="center" wrapText="1"/>
    </xf>
    <xf numFmtId="43" fontId="5" fillId="0" borderId="8" xfId="1" applyFont="1" applyBorder="1" applyAlignment="1">
      <alignment horizontal="center" vertical="center" wrapText="1"/>
    </xf>
    <xf numFmtId="2" fontId="8" fillId="0" borderId="18" xfId="1" applyNumberFormat="1" applyFont="1" applyFill="1" applyBorder="1" applyAlignment="1">
      <alignment horizontal="center" vertical="center"/>
    </xf>
    <xf numFmtId="2" fontId="8" fillId="0" borderId="10" xfId="1" applyNumberFormat="1" applyFont="1" applyFill="1" applyBorder="1" applyAlignment="1">
      <alignment horizontal="center" vertical="center"/>
    </xf>
    <xf numFmtId="2" fontId="7" fillId="4" borderId="0" xfId="1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3" fontId="6" fillId="4" borderId="7" xfId="1" applyFont="1" applyFill="1" applyBorder="1" applyAlignment="1">
      <alignment horizontal="center" vertical="center" wrapText="1"/>
    </xf>
    <xf numFmtId="43" fontId="6" fillId="4" borderId="8" xfId="1" applyFont="1" applyFill="1" applyBorder="1" applyAlignment="1">
      <alignment horizontal="center" vertical="center" wrapText="1"/>
    </xf>
    <xf numFmtId="43" fontId="0" fillId="0" borderId="4" xfId="0" applyNumberFormat="1" applyFill="1" applyBorder="1"/>
    <xf numFmtId="43" fontId="5" fillId="0" borderId="4" xfId="1" applyFont="1" applyBorder="1" applyAlignment="1">
      <alignment horizontal="center" vertical="center"/>
    </xf>
    <xf numFmtId="43" fontId="0" fillId="0" borderId="0" xfId="1" applyFont="1" applyBorder="1" applyAlignment="1">
      <alignment vertical="center"/>
    </xf>
    <xf numFmtId="0" fontId="0" fillId="0" borderId="0" xfId="0" applyAlignment="1">
      <alignment vertical="center"/>
    </xf>
    <xf numFmtId="43" fontId="0" fillId="0" borderId="0" xfId="1" applyFont="1" applyAlignment="1">
      <alignment vertical="center"/>
    </xf>
    <xf numFmtId="43" fontId="5" fillId="4" borderId="0" xfId="1" applyFont="1" applyFill="1" applyBorder="1" applyAlignment="1">
      <alignment vertical="center"/>
    </xf>
    <xf numFmtId="43" fontId="6" fillId="0" borderId="0" xfId="1" applyFont="1" applyBorder="1" applyAlignment="1">
      <alignment horizontal="center" vertical="center" wrapText="1"/>
    </xf>
    <xf numFmtId="43" fontId="5" fillId="0" borderId="0" xfId="1" applyFont="1" applyFill="1" applyBorder="1" applyAlignment="1">
      <alignment vertical="center" wrapText="1"/>
    </xf>
    <xf numFmtId="43" fontId="5" fillId="0" borderId="5" xfId="1" applyFont="1" applyFill="1" applyBorder="1" applyAlignment="1">
      <alignment vertical="center" wrapText="1"/>
    </xf>
    <xf numFmtId="43" fontId="5" fillId="0" borderId="5" xfId="1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22" fillId="0" borderId="0" xfId="0" applyFont="1" applyBorder="1" applyAlignment="1">
      <alignment vertical="center"/>
    </xf>
    <xf numFmtId="43" fontId="22" fillId="0" borderId="0" xfId="1" applyFont="1" applyBorder="1" applyAlignment="1">
      <alignment vertical="center"/>
    </xf>
    <xf numFmtId="43" fontId="22" fillId="0" borderId="0" xfId="1" applyFont="1" applyAlignment="1">
      <alignment vertical="center"/>
    </xf>
    <xf numFmtId="0" fontId="22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43" fontId="5" fillId="0" borderId="5" xfId="1" applyFont="1" applyBorder="1" applyAlignment="1">
      <alignment vertical="center"/>
    </xf>
    <xf numFmtId="43" fontId="5" fillId="0" borderId="6" xfId="1" applyFont="1" applyBorder="1" applyAlignment="1">
      <alignment horizontal="center" vertical="center"/>
    </xf>
    <xf numFmtId="43" fontId="5" fillId="0" borderId="0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3" fontId="5" fillId="0" borderId="8" xfId="1" applyFont="1" applyBorder="1" applyAlignment="1">
      <alignment vertical="center"/>
    </xf>
    <xf numFmtId="43" fontId="6" fillId="0" borderId="6" xfId="1" applyFont="1" applyBorder="1" applyAlignment="1">
      <alignment vertical="center"/>
    </xf>
    <xf numFmtId="43" fontId="5" fillId="0" borderId="6" xfId="1" applyFont="1" applyBorder="1" applyAlignment="1">
      <alignment vertical="center"/>
    </xf>
    <xf numFmtId="43" fontId="6" fillId="3" borderId="14" xfId="1" applyFont="1" applyFill="1" applyBorder="1" applyAlignment="1">
      <alignment vertical="center"/>
    </xf>
    <xf numFmtId="43" fontId="6" fillId="3" borderId="8" xfId="1" applyFont="1" applyFill="1" applyBorder="1" applyAlignment="1">
      <alignment vertical="center"/>
    </xf>
    <xf numFmtId="43" fontId="6" fillId="0" borderId="0" xfId="1" applyFont="1" applyBorder="1" applyAlignment="1">
      <alignment vertical="center"/>
    </xf>
    <xf numFmtId="0" fontId="6" fillId="0" borderId="0" xfId="0" applyFont="1" applyAlignment="1">
      <alignment vertical="center"/>
    </xf>
    <xf numFmtId="43" fontId="5" fillId="0" borderId="16" xfId="1" applyFont="1" applyBorder="1" applyAlignment="1">
      <alignment vertical="center"/>
    </xf>
    <xf numFmtId="43" fontId="5" fillId="0" borderId="16" xfId="1" applyFont="1" applyBorder="1" applyAlignment="1">
      <alignment horizontal="center" vertical="center"/>
    </xf>
    <xf numFmtId="43" fontId="5" fillId="0" borderId="19" xfId="1" applyFont="1" applyBorder="1" applyAlignment="1">
      <alignment vertical="center"/>
    </xf>
    <xf numFmtId="43" fontId="5" fillId="0" borderId="19" xfId="1" applyFont="1" applyBorder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0" fontId="5" fillId="4" borderId="0" xfId="0" applyFont="1" applyFill="1" applyAlignment="1">
      <alignment vertical="center"/>
    </xf>
    <xf numFmtId="43" fontId="5" fillId="4" borderId="0" xfId="1" applyFont="1" applyFill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43" fontId="5" fillId="0" borderId="0" xfId="1" applyFont="1" applyFill="1" applyBorder="1" applyAlignment="1">
      <alignment vertical="center"/>
    </xf>
    <xf numFmtId="0" fontId="6" fillId="4" borderId="7" xfId="0" applyFont="1" applyFill="1" applyBorder="1" applyAlignment="1">
      <alignment vertical="center"/>
    </xf>
    <xf numFmtId="43" fontId="5" fillId="0" borderId="0" xfId="1" applyFont="1" applyFill="1" applyAlignment="1">
      <alignment vertical="center"/>
    </xf>
    <xf numFmtId="43" fontId="4" fillId="0" borderId="4" xfId="1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43" fontId="3" fillId="0" borderId="4" xfId="0" applyNumberFormat="1" applyFont="1" applyFill="1" applyBorder="1" applyAlignment="1">
      <alignment vertical="center"/>
    </xf>
    <xf numFmtId="43" fontId="3" fillId="0" borderId="0" xfId="1" applyFont="1" applyFill="1" applyAlignment="1">
      <alignment vertical="center"/>
    </xf>
    <xf numFmtId="43" fontId="5" fillId="0" borderId="0" xfId="0" applyNumberFormat="1" applyFont="1" applyAlignment="1">
      <alignment vertical="center"/>
    </xf>
    <xf numFmtId="0" fontId="5" fillId="4" borderId="0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6" fillId="4" borderId="0" xfId="0" applyFont="1" applyFill="1" applyBorder="1" applyAlignment="1">
      <alignment vertical="center"/>
    </xf>
    <xf numFmtId="43" fontId="3" fillId="4" borderId="0" xfId="1" applyFont="1" applyFill="1" applyBorder="1" applyAlignment="1">
      <alignment vertical="center"/>
    </xf>
    <xf numFmtId="43" fontId="5" fillId="0" borderId="5" xfId="1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49" fontId="5" fillId="0" borderId="5" xfId="0" applyNumberFormat="1" applyFont="1" applyBorder="1" applyAlignment="1">
      <alignment horizontal="left" vertical="center"/>
    </xf>
    <xf numFmtId="49" fontId="5" fillId="0" borderId="6" xfId="0" applyNumberFormat="1" applyFont="1" applyBorder="1" applyAlignment="1">
      <alignment horizontal="left" vertical="center"/>
    </xf>
    <xf numFmtId="43" fontId="5" fillId="0" borderId="12" xfId="1" applyFont="1" applyBorder="1" applyAlignment="1">
      <alignment horizontal="center" vertical="center"/>
    </xf>
    <xf numFmtId="43" fontId="5" fillId="0" borderId="14" xfId="1" applyFont="1" applyBorder="1" applyAlignment="1">
      <alignment vertical="center"/>
    </xf>
    <xf numFmtId="0" fontId="5" fillId="0" borderId="0" xfId="1" applyNumberFormat="1" applyFont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43" fontId="6" fillId="0" borderId="0" xfId="1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43" fontId="5" fillId="0" borderId="0" xfId="1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43" fontId="2" fillId="0" borderId="0" xfId="1" applyFont="1" applyBorder="1" applyAlignment="1">
      <alignment vertical="center"/>
    </xf>
    <xf numFmtId="2" fontId="15" fillId="0" borderId="4" xfId="1" applyNumberFormat="1" applyFont="1" applyFill="1" applyBorder="1" applyAlignment="1">
      <alignment horizontal="left" vertical="center"/>
    </xf>
    <xf numFmtId="2" fontId="16" fillId="0" borderId="6" xfId="1" applyNumberFormat="1" applyFont="1" applyFill="1" applyBorder="1" applyAlignment="1">
      <alignment horizontal="center" vertical="center" wrapText="1"/>
    </xf>
    <xf numFmtId="2" fontId="3" fillId="5" borderId="18" xfId="1" applyNumberFormat="1" applyFont="1" applyFill="1" applyBorder="1" applyAlignment="1">
      <alignment vertical="center" wrapText="1"/>
    </xf>
    <xf numFmtId="2" fontId="7" fillId="5" borderId="6" xfId="1" applyNumberFormat="1" applyFont="1" applyFill="1" applyBorder="1" applyAlignment="1">
      <alignment horizontal="center" vertical="center" wrapText="1"/>
    </xf>
    <xf numFmtId="2" fontId="3" fillId="0" borderId="4" xfId="1" applyNumberFormat="1" applyFont="1" applyFill="1" applyBorder="1" applyAlignment="1">
      <alignment vertical="center" wrapText="1"/>
    </xf>
    <xf numFmtId="43" fontId="3" fillId="0" borderId="4" xfId="1" applyFont="1" applyFill="1" applyBorder="1" applyAlignment="1">
      <alignment horizontal="left" vertical="center"/>
    </xf>
    <xf numFmtId="2" fontId="3" fillId="0" borderId="4" xfId="1" applyNumberFormat="1" applyFont="1" applyFill="1" applyBorder="1" applyAlignment="1">
      <alignment vertical="center"/>
    </xf>
    <xf numFmtId="2" fontId="3" fillId="0" borderId="5" xfId="1" applyNumberFormat="1" applyFont="1" applyFill="1" applyBorder="1" applyAlignment="1">
      <alignment vertical="center"/>
    </xf>
    <xf numFmtId="2" fontId="3" fillId="0" borderId="31" xfId="1" applyNumberFormat="1" applyFont="1" applyFill="1" applyBorder="1" applyAlignment="1">
      <alignment vertical="center"/>
    </xf>
    <xf numFmtId="2" fontId="3" fillId="5" borderId="10" xfId="1" applyNumberFormat="1" applyFont="1" applyFill="1" applyBorder="1" applyAlignment="1">
      <alignment vertical="center" wrapText="1"/>
    </xf>
    <xf numFmtId="2" fontId="3" fillId="0" borderId="17" xfId="1" applyNumberFormat="1" applyFont="1" applyFill="1" applyBorder="1" applyAlignment="1">
      <alignment vertical="center"/>
    </xf>
    <xf numFmtId="2" fontId="3" fillId="5" borderId="4" xfId="1" applyNumberFormat="1" applyFont="1" applyFill="1" applyBorder="1" applyAlignment="1">
      <alignment vertical="center" wrapText="1"/>
    </xf>
    <xf numFmtId="2" fontId="3" fillId="4" borderId="0" xfId="1" applyNumberFormat="1" applyFont="1" applyFill="1" applyBorder="1" applyAlignment="1">
      <alignment vertical="center" wrapText="1"/>
    </xf>
    <xf numFmtId="43" fontId="3" fillId="0" borderId="0" xfId="1" applyFont="1" applyFill="1" applyBorder="1" applyAlignment="1">
      <alignment horizontal="left" vertical="center"/>
    </xf>
    <xf numFmtId="43" fontId="3" fillId="0" borderId="0" xfId="1" applyFont="1" applyFill="1" applyBorder="1" applyAlignment="1">
      <alignment vertical="center"/>
    </xf>
    <xf numFmtId="2" fontId="3" fillId="0" borderId="0" xfId="1" applyNumberFormat="1" applyFont="1" applyFill="1" applyBorder="1" applyAlignment="1">
      <alignment vertical="center"/>
    </xf>
    <xf numFmtId="2" fontId="4" fillId="0" borderId="4" xfId="1" applyNumberFormat="1" applyFont="1" applyFill="1" applyBorder="1" applyAlignment="1">
      <alignment vertical="center"/>
    </xf>
    <xf numFmtId="2" fontId="4" fillId="4" borderId="4" xfId="1" applyNumberFormat="1" applyFont="1" applyFill="1" applyBorder="1" applyAlignment="1">
      <alignment vertical="center" wrapText="1"/>
    </xf>
    <xf numFmtId="2" fontId="3" fillId="5" borderId="5" xfId="1" applyNumberFormat="1" applyFont="1" applyFill="1" applyBorder="1" applyAlignment="1">
      <alignment vertical="center" wrapText="1"/>
    </xf>
    <xf numFmtId="2" fontId="3" fillId="0" borderId="8" xfId="1" applyNumberFormat="1" applyFont="1" applyFill="1" applyBorder="1" applyAlignment="1">
      <alignment horizontal="center" vertical="center"/>
    </xf>
    <xf numFmtId="43" fontId="3" fillId="0" borderId="4" xfId="1" applyFont="1" applyFill="1" applyBorder="1" applyAlignment="1">
      <alignment horizontal="center" vertical="center"/>
    </xf>
    <xf numFmtId="2" fontId="3" fillId="4" borderId="12" xfId="1" applyNumberFormat="1" applyFont="1" applyFill="1" applyBorder="1" applyAlignment="1">
      <alignment vertical="center" wrapText="1"/>
    </xf>
    <xf numFmtId="2" fontId="3" fillId="4" borderId="6" xfId="1" applyNumberFormat="1" applyFont="1" applyFill="1" applyBorder="1" applyAlignment="1">
      <alignment vertical="center" wrapText="1"/>
    </xf>
    <xf numFmtId="43" fontId="6" fillId="0" borderId="5" xfId="1" applyFont="1" applyBorder="1" applyAlignment="1">
      <alignment vertical="center"/>
    </xf>
    <xf numFmtId="43" fontId="6" fillId="0" borderId="8" xfId="1" applyFont="1" applyBorder="1" applyAlignment="1">
      <alignment vertical="center"/>
    </xf>
    <xf numFmtId="2" fontId="8" fillId="0" borderId="0" xfId="1" applyNumberFormat="1" applyFont="1" applyFill="1" applyBorder="1" applyAlignment="1">
      <alignment horizontal="center" vertical="center"/>
    </xf>
    <xf numFmtId="2" fontId="3" fillId="0" borderId="6" xfId="1" applyNumberFormat="1" applyFont="1" applyFill="1" applyBorder="1" applyAlignment="1">
      <alignment horizontal="center" vertical="center"/>
    </xf>
    <xf numFmtId="2" fontId="3" fillId="0" borderId="7" xfId="1" applyNumberFormat="1" applyFont="1" applyFill="1" applyBorder="1" applyAlignment="1">
      <alignment vertical="center"/>
    </xf>
    <xf numFmtId="2" fontId="3" fillId="0" borderId="7" xfId="1" applyNumberFormat="1" applyFont="1" applyFill="1" applyBorder="1" applyAlignment="1">
      <alignment vertical="center" wrapText="1"/>
    </xf>
    <xf numFmtId="2" fontId="7" fillId="0" borderId="7" xfId="1" applyNumberFormat="1" applyFont="1" applyFill="1" applyBorder="1" applyAlignment="1">
      <alignment vertical="center"/>
    </xf>
    <xf numFmtId="2" fontId="9" fillId="4" borderId="4" xfId="1" applyNumberFormat="1" applyFont="1" applyFill="1" applyBorder="1" applyAlignment="1">
      <alignment horizontal="left" vertical="center"/>
    </xf>
    <xf numFmtId="2" fontId="7" fillId="0" borderId="4" xfId="1" applyNumberFormat="1" applyFont="1" applyFill="1" applyBorder="1" applyAlignment="1">
      <alignment vertical="center"/>
    </xf>
    <xf numFmtId="2" fontId="7" fillId="0" borderId="14" xfId="1" applyNumberFormat="1" applyFont="1" applyFill="1" applyBorder="1" applyAlignment="1">
      <alignment horizontal="center" vertical="center"/>
    </xf>
    <xf numFmtId="2" fontId="7" fillId="0" borderId="14" xfId="1" applyNumberFormat="1" applyFont="1" applyFill="1" applyBorder="1" applyAlignment="1">
      <alignment vertical="center"/>
    </xf>
    <xf numFmtId="2" fontId="7" fillId="0" borderId="8" xfId="1" applyNumberFormat="1" applyFont="1" applyFill="1" applyBorder="1" applyAlignment="1">
      <alignment vertical="center"/>
    </xf>
    <xf numFmtId="2" fontId="9" fillId="0" borderId="4" xfId="1" applyNumberFormat="1" applyFont="1" applyFill="1" applyBorder="1" applyAlignment="1">
      <alignment vertical="center"/>
    </xf>
    <xf numFmtId="2" fontId="3" fillId="0" borderId="12" xfId="1" applyNumberFormat="1" applyFont="1" applyFill="1" applyBorder="1" applyAlignment="1">
      <alignment horizontal="left" vertical="center"/>
    </xf>
    <xf numFmtId="2" fontId="3" fillId="0" borderId="11" xfId="1" applyNumberFormat="1" applyFont="1" applyFill="1" applyBorder="1" applyAlignment="1">
      <alignment horizontal="center" vertical="center"/>
    </xf>
    <xf numFmtId="2" fontId="3" fillId="0" borderId="4" xfId="1" applyNumberFormat="1" applyFont="1" applyFill="1" applyBorder="1" applyAlignment="1">
      <alignment horizontal="left" vertical="center"/>
    </xf>
    <xf numFmtId="43" fontId="3" fillId="0" borderId="8" xfId="1" applyFont="1" applyFill="1" applyBorder="1" applyAlignment="1">
      <alignment horizontal="left" vertical="center"/>
    </xf>
    <xf numFmtId="2" fontId="3" fillId="0" borderId="12" xfId="1" applyNumberFormat="1" applyFont="1" applyFill="1" applyBorder="1" applyAlignment="1">
      <alignment vertical="center"/>
    </xf>
    <xf numFmtId="43" fontId="3" fillId="0" borderId="26" xfId="1" applyFont="1" applyFill="1" applyBorder="1" applyAlignment="1">
      <alignment horizontal="left" vertical="center"/>
    </xf>
    <xf numFmtId="43" fontId="3" fillId="0" borderId="5" xfId="1" applyFont="1" applyFill="1" applyBorder="1" applyAlignment="1">
      <alignment vertical="center"/>
    </xf>
    <xf numFmtId="2" fontId="3" fillId="0" borderId="14" xfId="1" applyNumberFormat="1" applyFont="1" applyFill="1" applyBorder="1" applyAlignment="1">
      <alignment vertical="center"/>
    </xf>
    <xf numFmtId="43" fontId="3" fillId="0" borderId="14" xfId="1" applyFont="1" applyFill="1" applyBorder="1" applyAlignment="1">
      <alignment horizontal="left" vertical="center"/>
    </xf>
    <xf numFmtId="43" fontId="3" fillId="0" borderId="14" xfId="1" applyFont="1" applyFill="1" applyBorder="1" applyAlignment="1">
      <alignment vertical="center"/>
    </xf>
    <xf numFmtId="2" fontId="3" fillId="0" borderId="6" xfId="1" applyNumberFormat="1" applyFont="1" applyFill="1" applyBorder="1" applyAlignment="1">
      <alignment vertical="center"/>
    </xf>
    <xf numFmtId="2" fontId="4" fillId="0" borderId="0" xfId="1" applyNumberFormat="1" applyFont="1" applyFill="1" applyBorder="1" applyAlignment="1">
      <alignment vertical="center"/>
    </xf>
    <xf numFmtId="2" fontId="3" fillId="0" borderId="0" xfId="1" applyNumberFormat="1" applyFont="1" applyFill="1" applyBorder="1" applyAlignment="1">
      <alignment horizontal="left" vertical="center"/>
    </xf>
    <xf numFmtId="2" fontId="3" fillId="4" borderId="0" xfId="1" applyNumberFormat="1" applyFont="1" applyFill="1" applyBorder="1" applyAlignment="1">
      <alignment horizontal="center" vertical="center"/>
    </xf>
    <xf numFmtId="2" fontId="3" fillId="4" borderId="0" xfId="1" applyNumberFormat="1" applyFont="1" applyFill="1" applyBorder="1" applyAlignment="1">
      <alignment vertical="center"/>
    </xf>
    <xf numFmtId="2" fontId="3" fillId="4" borderId="5" xfId="1" applyNumberFormat="1" applyFont="1" applyFill="1" applyBorder="1" applyAlignment="1">
      <alignment horizontal="center" vertical="center"/>
    </xf>
    <xf numFmtId="2" fontId="3" fillId="0" borderId="15" xfId="1" applyNumberFormat="1" applyFont="1" applyFill="1" applyBorder="1" applyAlignment="1">
      <alignment vertical="center"/>
    </xf>
    <xf numFmtId="2" fontId="7" fillId="0" borderId="5" xfId="1" applyNumberFormat="1" applyFont="1" applyFill="1" applyBorder="1" applyAlignment="1">
      <alignment vertical="center"/>
    </xf>
    <xf numFmtId="2" fontId="7" fillId="0" borderId="12" xfId="1" applyNumberFormat="1" applyFont="1" applyFill="1" applyBorder="1" applyAlignment="1">
      <alignment vertical="center"/>
    </xf>
    <xf numFmtId="2" fontId="4" fillId="0" borderId="0" xfId="1" applyNumberFormat="1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vertical="center"/>
    </xf>
    <xf numFmtId="43" fontId="5" fillId="2" borderId="0" xfId="1" applyFont="1" applyFill="1" applyBorder="1" applyAlignment="1">
      <alignment vertical="center"/>
    </xf>
    <xf numFmtId="2" fontId="4" fillId="0" borderId="0" xfId="1" applyNumberFormat="1" applyFont="1" applyFill="1" applyBorder="1" applyAlignment="1">
      <alignment vertical="center" wrapText="1"/>
    </xf>
    <xf numFmtId="2" fontId="3" fillId="0" borderId="31" xfId="1" applyNumberFormat="1" applyFont="1" applyFill="1" applyBorder="1" applyAlignment="1">
      <alignment horizontal="left" vertical="center"/>
    </xf>
    <xf numFmtId="2" fontId="7" fillId="0" borderId="6" xfId="1" applyNumberFormat="1" applyFont="1" applyFill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43" fontId="6" fillId="3" borderId="4" xfId="1" applyFont="1" applyFill="1" applyBorder="1" applyAlignment="1">
      <alignment vertical="center"/>
    </xf>
    <xf numFmtId="0" fontId="6" fillId="4" borderId="0" xfId="0" applyFont="1" applyFill="1" applyBorder="1" applyAlignment="1">
      <alignment horizontal="center" vertical="center"/>
    </xf>
    <xf numFmtId="43" fontId="6" fillId="4" borderId="0" xfId="1" applyFont="1" applyFill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43" fontId="6" fillId="0" borderId="4" xfId="1" applyFont="1" applyBorder="1" applyAlignment="1">
      <alignment horizontal="center" vertical="center"/>
    </xf>
    <xf numFmtId="43" fontId="6" fillId="0" borderId="0" xfId="1" applyFont="1" applyBorder="1" applyAlignment="1">
      <alignment horizontal="center" vertical="center"/>
    </xf>
    <xf numFmtId="43" fontId="6" fillId="0" borderId="0" xfId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3" fontId="5" fillId="0" borderId="7" xfId="1" applyFont="1" applyBorder="1" applyAlignment="1">
      <alignment horizontal="center" vertical="center"/>
    </xf>
    <xf numFmtId="43" fontId="5" fillId="0" borderId="8" xfId="1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49" fontId="5" fillId="0" borderId="4" xfId="1" applyNumberFormat="1" applyFont="1" applyBorder="1" applyAlignment="1">
      <alignment horizontal="center" vertical="center"/>
    </xf>
    <xf numFmtId="43" fontId="4" fillId="4" borderId="0" xfId="1" applyFont="1" applyFill="1" applyBorder="1" applyAlignment="1">
      <alignment vertical="center"/>
    </xf>
    <xf numFmtId="164" fontId="9" fillId="4" borderId="0" xfId="1" applyNumberFormat="1" applyFont="1" applyFill="1" applyBorder="1" applyAlignment="1">
      <alignment vertical="center"/>
    </xf>
    <xf numFmtId="2" fontId="7" fillId="4" borderId="0" xfId="1" applyNumberFormat="1" applyFont="1" applyFill="1" applyBorder="1" applyAlignment="1">
      <alignment horizontal="right" vertical="center"/>
    </xf>
    <xf numFmtId="2" fontId="7" fillId="4" borderId="2" xfId="1" applyNumberFormat="1" applyFont="1" applyFill="1" applyBorder="1" applyAlignment="1">
      <alignment horizontal="center" vertical="center"/>
    </xf>
    <xf numFmtId="2" fontId="7" fillId="4" borderId="4" xfId="1" applyNumberFormat="1" applyFont="1" applyFill="1" applyBorder="1" applyAlignment="1">
      <alignment vertical="center"/>
    </xf>
    <xf numFmtId="2" fontId="7" fillId="4" borderId="7" xfId="1" applyNumberFormat="1" applyFont="1" applyFill="1" applyBorder="1" applyAlignment="1">
      <alignment vertical="center"/>
    </xf>
    <xf numFmtId="2" fontId="7" fillId="4" borderId="5" xfId="1" applyNumberFormat="1" applyFont="1" applyFill="1" applyBorder="1" applyAlignment="1">
      <alignment horizontal="center" vertical="center"/>
    </xf>
    <xf numFmtId="2" fontId="7" fillId="4" borderId="5" xfId="1" applyNumberFormat="1" applyFont="1" applyFill="1" applyBorder="1" applyAlignment="1">
      <alignment vertical="center"/>
    </xf>
    <xf numFmtId="2" fontId="7" fillId="4" borderId="8" xfId="1" applyNumberFormat="1" applyFont="1" applyFill="1" applyBorder="1" applyAlignment="1">
      <alignment vertical="center"/>
    </xf>
    <xf numFmtId="2" fontId="7" fillId="4" borderId="6" xfId="1" applyNumberFormat="1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left" vertical="center"/>
    </xf>
    <xf numFmtId="2" fontId="3" fillId="8" borderId="3" xfId="1" applyNumberFormat="1" applyFont="1" applyFill="1" applyBorder="1" applyAlignment="1">
      <alignment horizontal="left" vertical="center"/>
    </xf>
    <xf numFmtId="2" fontId="3" fillId="0" borderId="3" xfId="1" applyNumberFormat="1" applyFont="1" applyFill="1" applyBorder="1" applyAlignment="1">
      <alignment horizontal="center" vertical="center"/>
    </xf>
    <xf numFmtId="2" fontId="3" fillId="4" borderId="8" xfId="1" applyNumberFormat="1" applyFont="1" applyFill="1" applyBorder="1" applyAlignment="1">
      <alignment horizontal="center" vertical="center"/>
    </xf>
    <xf numFmtId="2" fontId="3" fillId="0" borderId="7" xfId="1" applyNumberFormat="1" applyFont="1" applyFill="1" applyBorder="1" applyAlignment="1">
      <alignment horizontal="center" vertical="center"/>
    </xf>
    <xf numFmtId="2" fontId="3" fillId="4" borderId="7" xfId="1" applyNumberFormat="1" applyFont="1" applyFill="1" applyBorder="1" applyAlignment="1">
      <alignment vertical="center"/>
    </xf>
    <xf numFmtId="2" fontId="7" fillId="8" borderId="4" xfId="1" applyNumberFormat="1" applyFont="1" applyFill="1" applyBorder="1" applyAlignment="1">
      <alignment horizontal="center" vertical="center"/>
    </xf>
    <xf numFmtId="2" fontId="7" fillId="8" borderId="4" xfId="1" applyNumberFormat="1" applyFont="1" applyFill="1" applyBorder="1" applyAlignment="1">
      <alignment vertical="center"/>
    </xf>
    <xf numFmtId="2" fontId="3" fillId="8" borderId="4" xfId="1" applyNumberFormat="1" applyFont="1" applyFill="1" applyBorder="1" applyAlignment="1">
      <alignment vertical="center"/>
    </xf>
    <xf numFmtId="2" fontId="3" fillId="4" borderId="5" xfId="1" applyNumberFormat="1" applyFont="1" applyFill="1" applyBorder="1" applyAlignment="1">
      <alignment vertical="center"/>
    </xf>
    <xf numFmtId="2" fontId="9" fillId="4" borderId="4" xfId="1" applyNumberFormat="1" applyFont="1" applyFill="1" applyBorder="1" applyAlignment="1">
      <alignment horizontal="center" vertical="center"/>
    </xf>
    <xf numFmtId="2" fontId="9" fillId="4" borderId="0" xfId="1" applyNumberFormat="1" applyFont="1" applyFill="1" applyBorder="1" applyAlignment="1">
      <alignment horizontal="center" vertical="center"/>
    </xf>
    <xf numFmtId="2" fontId="9" fillId="0" borderId="0" xfId="1" applyNumberFormat="1" applyFont="1" applyFill="1" applyBorder="1" applyAlignment="1">
      <alignment horizontal="center" vertical="center"/>
    </xf>
    <xf numFmtId="2" fontId="7" fillId="8" borderId="7" xfId="1" applyNumberFormat="1" applyFont="1" applyFill="1" applyBorder="1" applyAlignment="1">
      <alignment vertical="center"/>
    </xf>
    <xf numFmtId="2" fontId="7" fillId="8" borderId="8" xfId="1" applyNumberFormat="1" applyFont="1" applyFill="1" applyBorder="1" applyAlignment="1">
      <alignment vertical="center"/>
    </xf>
    <xf numFmtId="2" fontId="3" fillId="0" borderId="29" xfId="1" applyNumberFormat="1" applyFont="1" applyFill="1" applyBorder="1" applyAlignment="1">
      <alignment horizontal="left" vertical="center"/>
    </xf>
    <xf numFmtId="2" fontId="7" fillId="4" borderId="1" xfId="1" applyNumberFormat="1" applyFont="1" applyFill="1" applyBorder="1" applyAlignment="1">
      <alignment vertical="center"/>
    </xf>
    <xf numFmtId="2" fontId="7" fillId="4" borderId="2" xfId="1" applyNumberFormat="1" applyFont="1" applyFill="1" applyBorder="1" applyAlignment="1">
      <alignment vertical="center"/>
    </xf>
    <xf numFmtId="2" fontId="7" fillId="8" borderId="1" xfId="1" applyNumberFormat="1" applyFont="1" applyFill="1" applyBorder="1" applyAlignment="1">
      <alignment vertical="center"/>
    </xf>
    <xf numFmtId="2" fontId="7" fillId="8" borderId="2" xfId="1" applyNumberFormat="1" applyFont="1" applyFill="1" applyBorder="1" applyAlignment="1">
      <alignment vertical="center"/>
    </xf>
    <xf numFmtId="2" fontId="3" fillId="4" borderId="8" xfId="1" applyNumberFormat="1" applyFont="1" applyFill="1" applyBorder="1" applyAlignment="1">
      <alignment vertical="center"/>
    </xf>
    <xf numFmtId="2" fontId="7" fillId="4" borderId="27" xfId="1" applyNumberFormat="1" applyFont="1" applyFill="1" applyBorder="1" applyAlignment="1">
      <alignment vertical="center"/>
    </xf>
    <xf numFmtId="2" fontId="7" fillId="8" borderId="27" xfId="1" applyNumberFormat="1" applyFont="1" applyFill="1" applyBorder="1" applyAlignment="1">
      <alignment vertical="center"/>
    </xf>
    <xf numFmtId="2" fontId="7" fillId="0" borderId="28" xfId="1" applyNumberFormat="1" applyFont="1" applyFill="1" applyBorder="1" applyAlignment="1">
      <alignment horizontal="right" vertical="center"/>
    </xf>
    <xf numFmtId="2" fontId="7" fillId="8" borderId="28" xfId="1" applyNumberFormat="1" applyFont="1" applyFill="1" applyBorder="1" applyAlignment="1">
      <alignment horizontal="right" vertical="center"/>
    </xf>
    <xf numFmtId="2" fontId="7" fillId="8" borderId="23" xfId="1" applyNumberFormat="1" applyFont="1" applyFill="1" applyBorder="1" applyAlignment="1">
      <alignment vertical="center"/>
    </xf>
    <xf numFmtId="2" fontId="9" fillId="4" borderId="0" xfId="1" applyNumberFormat="1" applyFont="1" applyFill="1" applyBorder="1" applyAlignment="1">
      <alignment vertical="center"/>
    </xf>
    <xf numFmtId="2" fontId="3" fillId="4" borderId="0" xfId="1" applyNumberFormat="1" applyFont="1" applyFill="1" applyBorder="1" applyAlignment="1">
      <alignment horizontal="left" vertical="center"/>
    </xf>
    <xf numFmtId="2" fontId="3" fillId="8" borderId="1" xfId="1" applyNumberFormat="1" applyFont="1" applyFill="1" applyBorder="1" applyAlignment="1">
      <alignment horizontal="left" vertical="center"/>
    </xf>
    <xf numFmtId="49" fontId="7" fillId="0" borderId="0" xfId="1" applyNumberFormat="1" applyFont="1" applyFill="1" applyBorder="1" applyAlignment="1">
      <alignment horizontal="center" vertical="center"/>
    </xf>
    <xf numFmtId="2" fontId="7" fillId="4" borderId="10" xfId="1" applyNumberFormat="1" applyFont="1" applyFill="1" applyBorder="1" applyAlignment="1">
      <alignment vertical="center"/>
    </xf>
    <xf numFmtId="43" fontId="7" fillId="4" borderId="30" xfId="1" applyFont="1" applyFill="1" applyBorder="1" applyAlignment="1">
      <alignment vertical="center"/>
    </xf>
    <xf numFmtId="49" fontId="7" fillId="4" borderId="0" xfId="1" applyNumberFormat="1" applyFont="1" applyFill="1" applyBorder="1" applyAlignment="1">
      <alignment horizontal="center" vertical="center"/>
    </xf>
    <xf numFmtId="2" fontId="7" fillId="4" borderId="12" xfId="1" applyNumberFormat="1" applyFont="1" applyFill="1" applyBorder="1" applyAlignment="1">
      <alignment horizontal="center" vertical="center"/>
    </xf>
    <xf numFmtId="164" fontId="3" fillId="0" borderId="0" xfId="1" applyNumberFormat="1" applyFont="1" applyFill="1" applyBorder="1" applyAlignment="1">
      <alignment horizontal="center" vertical="center"/>
    </xf>
    <xf numFmtId="164" fontId="9" fillId="0" borderId="0" xfId="1" applyNumberFormat="1" applyFont="1" applyFill="1" applyBorder="1" applyAlignment="1">
      <alignment vertical="center"/>
    </xf>
    <xf numFmtId="43" fontId="4" fillId="0" borderId="0" xfId="1" applyFont="1" applyFill="1" applyBorder="1" applyAlignment="1">
      <alignment vertical="center"/>
    </xf>
    <xf numFmtId="2" fontId="7" fillId="0" borderId="9" xfId="1" applyNumberFormat="1" applyFont="1" applyFill="1" applyBorder="1" applyAlignment="1">
      <alignment horizontal="center" vertical="center"/>
    </xf>
    <xf numFmtId="2" fontId="7" fillId="0" borderId="9" xfId="1" applyNumberFormat="1" applyFont="1" applyFill="1" applyBorder="1" applyAlignment="1">
      <alignment vertical="center"/>
    </xf>
    <xf numFmtId="2" fontId="7" fillId="0" borderId="3" xfId="1" applyNumberFormat="1" applyFont="1" applyFill="1" applyBorder="1" applyAlignment="1">
      <alignment vertical="center"/>
    </xf>
    <xf numFmtId="2" fontId="7" fillId="0" borderId="2" xfId="1" applyNumberFormat="1" applyFont="1" applyFill="1" applyBorder="1" applyAlignment="1">
      <alignment vertical="center"/>
    </xf>
    <xf numFmtId="2" fontId="3" fillId="0" borderId="9" xfId="1" applyNumberFormat="1" applyFont="1" applyFill="1" applyBorder="1" applyAlignment="1">
      <alignment horizontal="center" vertical="center"/>
    </xf>
    <xf numFmtId="2" fontId="7" fillId="4" borderId="27" xfId="1" applyNumberFormat="1" applyFont="1" applyFill="1" applyBorder="1" applyAlignment="1">
      <alignment horizontal="center" vertical="center"/>
    </xf>
    <xf numFmtId="2" fontId="4" fillId="4" borderId="0" xfId="1" applyNumberFormat="1" applyFont="1" applyFill="1" applyBorder="1" applyAlignment="1">
      <alignment horizontal="center" vertical="center"/>
    </xf>
    <xf numFmtId="2" fontId="7" fillId="4" borderId="28" xfId="1" applyNumberFormat="1" applyFont="1" applyFill="1" applyBorder="1" applyAlignment="1">
      <alignment horizontal="right" vertical="center"/>
    </xf>
    <xf numFmtId="2" fontId="4" fillId="4" borderId="0" xfId="1" applyNumberFormat="1" applyFont="1" applyFill="1" applyBorder="1" applyAlignment="1">
      <alignment horizontal="left" vertical="center"/>
    </xf>
    <xf numFmtId="0" fontId="5" fillId="4" borderId="1" xfId="0" applyFont="1" applyFill="1" applyBorder="1" applyAlignment="1">
      <alignment vertical="center"/>
    </xf>
    <xf numFmtId="2" fontId="4" fillId="4" borderId="3" xfId="1" applyNumberFormat="1" applyFont="1" applyFill="1" applyBorder="1" applyAlignment="1">
      <alignment horizontal="center" vertical="center"/>
    </xf>
    <xf numFmtId="2" fontId="3" fillId="4" borderId="2" xfId="1" applyNumberFormat="1" applyFont="1" applyFill="1" applyBorder="1" applyAlignment="1">
      <alignment horizontal="center" vertical="center"/>
    </xf>
    <xf numFmtId="2" fontId="3" fillId="4" borderId="0" xfId="1" applyNumberFormat="1" applyFont="1" applyFill="1" applyBorder="1" applyAlignment="1">
      <alignment horizontal="right" vertical="center"/>
    </xf>
    <xf numFmtId="2" fontId="3" fillId="4" borderId="6" xfId="1" applyNumberFormat="1" applyFont="1" applyFill="1" applyBorder="1" applyAlignment="1">
      <alignment horizontal="center" vertical="center"/>
    </xf>
    <xf numFmtId="2" fontId="3" fillId="4" borderId="14" xfId="1" applyNumberFormat="1" applyFont="1" applyFill="1" applyBorder="1" applyAlignment="1">
      <alignment horizontal="center" vertical="center"/>
    </xf>
    <xf numFmtId="2" fontId="3" fillId="4" borderId="27" xfId="1" applyNumberFormat="1" applyFont="1" applyFill="1" applyBorder="1" applyAlignment="1">
      <alignment vertical="center"/>
    </xf>
    <xf numFmtId="2" fontId="3" fillId="4" borderId="28" xfId="1" applyNumberFormat="1" applyFont="1" applyFill="1" applyBorder="1" applyAlignment="1">
      <alignment horizontal="right" vertical="center"/>
    </xf>
    <xf numFmtId="2" fontId="4" fillId="4" borderId="2" xfId="1" applyNumberFormat="1" applyFont="1" applyFill="1" applyBorder="1" applyAlignment="1">
      <alignment horizontal="left" vertical="center"/>
    </xf>
    <xf numFmtId="2" fontId="3" fillId="4" borderId="6" xfId="1" applyNumberFormat="1" applyFont="1" applyFill="1" applyBorder="1" applyAlignment="1">
      <alignment vertical="center"/>
    </xf>
    <xf numFmtId="2" fontId="4" fillId="4" borderId="0" xfId="1" applyNumberFormat="1" applyFont="1" applyFill="1" applyBorder="1" applyAlignment="1">
      <alignment vertical="center"/>
    </xf>
    <xf numFmtId="2" fontId="5" fillId="0" borderId="4" xfId="0" applyNumberFormat="1" applyFont="1" applyBorder="1" applyAlignment="1">
      <alignment vertical="center"/>
    </xf>
    <xf numFmtId="43" fontId="5" fillId="8" borderId="4" xfId="1" applyFont="1" applyFill="1" applyBorder="1" applyAlignment="1">
      <alignment vertical="center"/>
    </xf>
    <xf numFmtId="43" fontId="5" fillId="8" borderId="43" xfId="1" applyFont="1" applyFill="1" applyBorder="1" applyAlignment="1">
      <alignment vertical="center"/>
    </xf>
    <xf numFmtId="43" fontId="5" fillId="8" borderId="44" xfId="1" applyFont="1" applyFill="1" applyBorder="1" applyAlignment="1">
      <alignment vertical="center"/>
    </xf>
    <xf numFmtId="43" fontId="5" fillId="8" borderId="45" xfId="1" applyFont="1" applyFill="1" applyBorder="1" applyAlignment="1">
      <alignment vertical="center"/>
    </xf>
    <xf numFmtId="43" fontId="5" fillId="0" borderId="46" xfId="1" applyFont="1" applyBorder="1" applyAlignment="1">
      <alignment vertical="center"/>
    </xf>
    <xf numFmtId="43" fontId="5" fillId="0" borderId="47" xfId="1" applyFont="1" applyBorder="1" applyAlignment="1">
      <alignment vertical="center"/>
    </xf>
    <xf numFmtId="43" fontId="5" fillId="0" borderId="48" xfId="1" applyFont="1" applyBorder="1" applyAlignment="1">
      <alignment vertical="center"/>
    </xf>
    <xf numFmtId="2" fontId="5" fillId="8" borderId="4" xfId="0" applyNumberFormat="1" applyFont="1" applyFill="1" applyBorder="1" applyAlignment="1">
      <alignment vertical="center"/>
    </xf>
    <xf numFmtId="2" fontId="9" fillId="4" borderId="35" xfId="1" applyNumberFormat="1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43" fontId="5" fillId="4" borderId="0" xfId="1" applyFont="1" applyFill="1" applyBorder="1" applyAlignment="1">
      <alignment horizontal="center" vertical="center"/>
    </xf>
    <xf numFmtId="43" fontId="5" fillId="4" borderId="0" xfId="1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43" fontId="5" fillId="4" borderId="4" xfId="0" applyNumberFormat="1" applyFont="1" applyFill="1" applyBorder="1" applyAlignment="1">
      <alignment vertical="center"/>
    </xf>
    <xf numFmtId="2" fontId="9" fillId="4" borderId="31" xfId="1" applyNumberFormat="1" applyFont="1" applyFill="1" applyBorder="1" applyAlignment="1">
      <alignment horizontal="left" vertical="center"/>
    </xf>
    <xf numFmtId="2" fontId="9" fillId="4" borderId="8" xfId="1" applyNumberFormat="1" applyFont="1" applyFill="1" applyBorder="1" applyAlignment="1">
      <alignment horizontal="center" vertical="center"/>
    </xf>
    <xf numFmtId="2" fontId="3" fillId="4" borderId="2" xfId="1" applyNumberFormat="1" applyFont="1" applyFill="1" applyBorder="1" applyAlignment="1">
      <alignment vertical="center"/>
    </xf>
    <xf numFmtId="0" fontId="5" fillId="8" borderId="0" xfId="0" applyFont="1" applyFill="1" applyBorder="1" applyAlignment="1">
      <alignment horizontal="center" vertical="center"/>
    </xf>
    <xf numFmtId="2" fontId="3" fillId="0" borderId="5" xfId="1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43" fontId="6" fillId="0" borderId="0" xfId="1" applyFont="1" applyAlignment="1">
      <alignment vertical="center"/>
    </xf>
    <xf numFmtId="49" fontId="6" fillId="0" borderId="4" xfId="1" applyNumberFormat="1" applyFont="1" applyBorder="1" applyAlignment="1">
      <alignment horizontal="center" vertical="center"/>
    </xf>
    <xf numFmtId="43" fontId="6" fillId="0" borderId="4" xfId="0" applyNumberFormat="1" applyFont="1" applyBorder="1" applyAlignment="1">
      <alignment horizontal="center" vertical="center"/>
    </xf>
    <xf numFmtId="43" fontId="5" fillId="0" borderId="0" xfId="1" applyFont="1" applyAlignment="1">
      <alignment horizontal="center" vertical="center"/>
    </xf>
    <xf numFmtId="43" fontId="6" fillId="4" borderId="4" xfId="1" applyFont="1" applyFill="1" applyBorder="1" applyAlignment="1">
      <alignment vertical="center"/>
    </xf>
    <xf numFmtId="0" fontId="6" fillId="5" borderId="4" xfId="0" applyFont="1" applyFill="1" applyBorder="1" applyAlignment="1">
      <alignment vertical="center"/>
    </xf>
    <xf numFmtId="0" fontId="6" fillId="4" borderId="0" xfId="0" applyFont="1" applyFill="1" applyBorder="1" applyAlignment="1">
      <alignment vertical="center" wrapText="1"/>
    </xf>
    <xf numFmtId="43" fontId="0" fillId="0" borderId="4" xfId="1" applyFont="1" applyBorder="1" applyAlignment="1">
      <alignment vertical="center"/>
    </xf>
    <xf numFmtId="43" fontId="5" fillId="4" borderId="7" xfId="1" applyFont="1" applyFill="1" applyBorder="1" applyAlignment="1">
      <alignment vertical="center"/>
    </xf>
    <xf numFmtId="0" fontId="5" fillId="5" borderId="4" xfId="0" applyFont="1" applyFill="1" applyBorder="1" applyAlignment="1">
      <alignment vertical="center"/>
    </xf>
    <xf numFmtId="43" fontId="5" fillId="0" borderId="7" xfId="1" applyFont="1" applyBorder="1" applyAlignment="1">
      <alignment vertical="center"/>
    </xf>
    <xf numFmtId="0" fontId="0" fillId="0" borderId="4" xfId="0" applyBorder="1" applyAlignment="1">
      <alignment vertical="center"/>
    </xf>
    <xf numFmtId="0" fontId="1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1" fillId="0" borderId="4" xfId="0" applyFont="1" applyFill="1" applyBorder="1" applyAlignment="1">
      <alignment vertical="center" wrapText="1"/>
    </xf>
    <xf numFmtId="43" fontId="0" fillId="0" borderId="4" xfId="1" applyFont="1" applyFill="1" applyBorder="1" applyAlignment="1">
      <alignment vertical="center"/>
    </xf>
    <xf numFmtId="0" fontId="0" fillId="0" borderId="4" xfId="0" applyFill="1" applyBorder="1" applyAlignment="1">
      <alignment vertical="center"/>
    </xf>
    <xf numFmtId="43" fontId="0" fillId="0" borderId="12" xfId="1" applyFont="1" applyFill="1" applyBorder="1" applyAlignment="1">
      <alignment vertical="center"/>
    </xf>
    <xf numFmtId="0" fontId="0" fillId="0" borderId="0" xfId="0" applyAlignment="1">
      <alignment horizontal="right" vertical="center"/>
    </xf>
    <xf numFmtId="43" fontId="0" fillId="4" borderId="4" xfId="1" applyFont="1" applyFill="1" applyBorder="1" applyAlignment="1">
      <alignment vertical="center"/>
    </xf>
    <xf numFmtId="43" fontId="0" fillId="0" borderId="14" xfId="0" applyNumberFormat="1" applyBorder="1" applyAlignment="1">
      <alignment vertical="center"/>
    </xf>
    <xf numFmtId="0" fontId="0" fillId="0" borderId="8" xfId="0" applyBorder="1" applyAlignment="1">
      <alignment vertical="center"/>
    </xf>
    <xf numFmtId="43" fontId="6" fillId="0" borderId="14" xfId="1" applyFont="1" applyBorder="1" applyAlignment="1">
      <alignment vertical="center"/>
    </xf>
    <xf numFmtId="0" fontId="6" fillId="4" borderId="7" xfId="0" applyFont="1" applyFill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40" xfId="0" applyBorder="1" applyAlignment="1">
      <alignment vertical="center"/>
    </xf>
    <xf numFmtId="43" fontId="0" fillId="0" borderId="36" xfId="1" applyFont="1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41" xfId="0" applyBorder="1" applyAlignment="1">
      <alignment vertical="center"/>
    </xf>
    <xf numFmtId="43" fontId="0" fillId="0" borderId="37" xfId="1" applyFont="1" applyBorder="1" applyAlignment="1">
      <alignment vertical="center"/>
    </xf>
    <xf numFmtId="43" fontId="0" fillId="0" borderId="37" xfId="1" applyFont="1" applyFill="1" applyBorder="1" applyAlignment="1">
      <alignment vertical="center"/>
    </xf>
    <xf numFmtId="43" fontId="0" fillId="0" borderId="38" xfId="1" applyFont="1" applyFill="1" applyBorder="1" applyAlignment="1">
      <alignment vertical="center"/>
    </xf>
    <xf numFmtId="0" fontId="0" fillId="0" borderId="16" xfId="0" applyFill="1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16" xfId="0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6" fillId="6" borderId="7" xfId="0" applyFont="1" applyFill="1" applyBorder="1" applyAlignment="1">
      <alignment vertical="center"/>
    </xf>
    <xf numFmtId="43" fontId="5" fillId="6" borderId="4" xfId="1" applyFont="1" applyFill="1" applyBorder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5" fillId="4" borderId="7" xfId="0" applyFont="1" applyFill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7" xfId="0" applyFont="1" applyBorder="1" applyAlignment="1">
      <alignment horizontal="left" vertical="center" wrapText="1"/>
    </xf>
    <xf numFmtId="0" fontId="5" fillId="6" borderId="0" xfId="0" applyFont="1" applyFill="1" applyBorder="1" applyAlignment="1">
      <alignment vertical="center"/>
    </xf>
    <xf numFmtId="0" fontId="5" fillId="4" borderId="5" xfId="0" applyFont="1" applyFill="1" applyBorder="1" applyAlignment="1">
      <alignment vertical="center"/>
    </xf>
    <xf numFmtId="43" fontId="5" fillId="4" borderId="8" xfId="1" applyFont="1" applyFill="1" applyBorder="1" applyAlignment="1">
      <alignment vertical="center"/>
    </xf>
    <xf numFmtId="0" fontId="5" fillId="4" borderId="6" xfId="0" applyFont="1" applyFill="1" applyBorder="1" applyAlignment="1">
      <alignment vertical="center"/>
    </xf>
    <xf numFmtId="0" fontId="6" fillId="4" borderId="14" xfId="0" applyFont="1" applyFill="1" applyBorder="1" applyAlignment="1">
      <alignment horizontal="center" vertical="center"/>
    </xf>
    <xf numFmtId="43" fontId="6" fillId="4" borderId="14" xfId="1" applyFont="1" applyFill="1" applyBorder="1" applyAlignment="1">
      <alignment vertical="center"/>
    </xf>
    <xf numFmtId="43" fontId="5" fillId="0" borderId="26" xfId="1" applyFont="1" applyBorder="1" applyAlignment="1">
      <alignment vertical="center"/>
    </xf>
    <xf numFmtId="0" fontId="0" fillId="0" borderId="18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4" xfId="0" applyBorder="1" applyAlignment="1">
      <alignment vertical="center"/>
    </xf>
    <xf numFmtId="0" fontId="0" fillId="4" borderId="4" xfId="0" applyFill="1" applyBorder="1" applyAlignment="1">
      <alignment vertical="center"/>
    </xf>
    <xf numFmtId="43" fontId="0" fillId="0" borderId="5" xfId="1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43" fontId="10" fillId="5" borderId="4" xfId="0" applyNumberFormat="1" applyFont="1" applyFill="1" applyBorder="1" applyAlignment="1">
      <alignment vertical="center" wrapText="1"/>
    </xf>
    <xf numFmtId="0" fontId="10" fillId="5" borderId="4" xfId="0" applyFont="1" applyFill="1" applyBorder="1" applyAlignment="1">
      <alignment vertical="center" wrapText="1"/>
    </xf>
    <xf numFmtId="43" fontId="10" fillId="5" borderId="4" xfId="1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2" xfId="0" applyBorder="1" applyAlignment="1">
      <alignment vertical="center"/>
    </xf>
    <xf numFmtId="43" fontId="0" fillId="0" borderId="8" xfId="1" applyFont="1" applyBorder="1" applyAlignment="1">
      <alignment vertical="center"/>
    </xf>
    <xf numFmtId="43" fontId="0" fillId="0" borderId="8" xfId="1" applyFont="1" applyFill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0" xfId="0" applyBorder="1" applyAlignment="1">
      <alignment vertical="center"/>
    </xf>
    <xf numFmtId="43" fontId="0" fillId="0" borderId="4" xfId="0" applyNumberFormat="1" applyBorder="1" applyAlignment="1">
      <alignment vertical="center"/>
    </xf>
    <xf numFmtId="43" fontId="0" fillId="0" borderId="0" xfId="1" applyFont="1" applyFill="1" applyBorder="1" applyAlignment="1">
      <alignment vertical="center"/>
    </xf>
    <xf numFmtId="43" fontId="5" fillId="0" borderId="17" xfId="1" applyFont="1" applyBorder="1" applyAlignment="1">
      <alignment vertical="center"/>
    </xf>
    <xf numFmtId="0" fontId="10" fillId="0" borderId="5" xfId="0" applyFont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43" fontId="5" fillId="3" borderId="4" xfId="1" applyFont="1" applyFill="1" applyBorder="1" applyAlignment="1">
      <alignment vertical="center"/>
    </xf>
    <xf numFmtId="0" fontId="0" fillId="0" borderId="8" xfId="0" applyBorder="1" applyAlignment="1">
      <alignment horizontal="center" vertical="center"/>
    </xf>
    <xf numFmtId="43" fontId="10" fillId="0" borderId="4" xfId="1" applyFont="1" applyBorder="1" applyAlignment="1">
      <alignment vertical="center"/>
    </xf>
    <xf numFmtId="43" fontId="10" fillId="0" borderId="4" xfId="1" applyFont="1" applyBorder="1" applyAlignment="1">
      <alignment horizontal="center" vertical="center"/>
    </xf>
    <xf numFmtId="43" fontId="0" fillId="0" borderId="8" xfId="1" applyFont="1" applyBorder="1" applyAlignment="1">
      <alignment vertical="center" wrapText="1"/>
    </xf>
    <xf numFmtId="43" fontId="0" fillId="0" borderId="4" xfId="1" applyFont="1" applyBorder="1" applyAlignment="1">
      <alignment vertical="center" wrapText="1"/>
    </xf>
    <xf numFmtId="43" fontId="0" fillId="0" borderId="4" xfId="1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5" xfId="0" applyBorder="1" applyAlignment="1">
      <alignment horizontal="right" vertical="center"/>
    </xf>
    <xf numFmtId="43" fontId="10" fillId="0" borderId="17" xfId="1" applyFont="1" applyBorder="1" applyAlignment="1">
      <alignment vertical="center"/>
    </xf>
    <xf numFmtId="43" fontId="0" fillId="0" borderId="6" xfId="1" applyFont="1" applyBorder="1" applyAlignment="1">
      <alignment vertical="center"/>
    </xf>
    <xf numFmtId="43" fontId="0" fillId="0" borderId="10" xfId="1" applyFont="1" applyBorder="1" applyAlignment="1">
      <alignment vertical="center"/>
    </xf>
    <xf numFmtId="43" fontId="0" fillId="0" borderId="7" xfId="1" applyFont="1" applyBorder="1" applyAlignment="1">
      <alignment vertical="center"/>
    </xf>
    <xf numFmtId="0" fontId="10" fillId="0" borderId="4" xfId="0" applyFont="1" applyBorder="1" applyAlignment="1">
      <alignment horizontal="center" vertical="center"/>
    </xf>
    <xf numFmtId="0" fontId="5" fillId="4" borderId="18" xfId="0" applyFont="1" applyFill="1" applyBorder="1" applyAlignment="1">
      <alignment vertical="center"/>
    </xf>
    <xf numFmtId="0" fontId="5" fillId="4" borderId="10" xfId="0" applyFont="1" applyFill="1" applyBorder="1" applyAlignment="1">
      <alignment vertical="center"/>
    </xf>
    <xf numFmtId="0" fontId="5" fillId="4" borderId="7" xfId="0" applyFont="1" applyFill="1" applyBorder="1" applyAlignment="1">
      <alignment horizontal="left" vertical="center" wrapText="1"/>
    </xf>
    <xf numFmtId="0" fontId="5" fillId="4" borderId="15" xfId="0" applyFont="1" applyFill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0" fillId="4" borderId="4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 wrapText="1"/>
    </xf>
    <xf numFmtId="0" fontId="0" fillId="4" borderId="5" xfId="0" applyFont="1" applyFill="1" applyBorder="1" applyAlignment="1">
      <alignment horizontal="center" vertical="center"/>
    </xf>
    <xf numFmtId="0" fontId="0" fillId="4" borderId="4" xfId="0" applyFill="1" applyBorder="1" applyAlignment="1">
      <alignment vertical="center" wrapText="1"/>
    </xf>
    <xf numFmtId="0" fontId="0" fillId="4" borderId="4" xfId="0" applyFont="1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0" xfId="0" applyFill="1" applyAlignment="1">
      <alignment vertical="center"/>
    </xf>
    <xf numFmtId="0" fontId="10" fillId="4" borderId="4" xfId="0" applyFont="1" applyFill="1" applyBorder="1" applyAlignment="1">
      <alignment horizontal="center" vertical="center"/>
    </xf>
    <xf numFmtId="0" fontId="5" fillId="0" borderId="14" xfId="0" applyFont="1" applyBorder="1" applyAlignment="1">
      <alignment vertical="center"/>
    </xf>
    <xf numFmtId="43" fontId="0" fillId="0" borderId="14" xfId="1" applyFont="1" applyBorder="1" applyAlignment="1">
      <alignment vertical="center"/>
    </xf>
    <xf numFmtId="43" fontId="6" fillId="0" borderId="18" xfId="1" applyFont="1" applyBorder="1" applyAlignment="1">
      <alignment vertical="center"/>
    </xf>
    <xf numFmtId="0" fontId="0" fillId="0" borderId="14" xfId="0" applyFont="1" applyBorder="1" applyAlignment="1">
      <alignment horizontal="center" vertical="center"/>
    </xf>
    <xf numFmtId="0" fontId="10" fillId="4" borderId="7" xfId="0" applyFont="1" applyFill="1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horizontal="center" vertical="center"/>
    </xf>
    <xf numFmtId="43" fontId="0" fillId="0" borderId="0" xfId="0" applyNumberFormat="1" applyBorder="1" applyAlignment="1">
      <alignment vertical="center"/>
    </xf>
    <xf numFmtId="2" fontId="5" fillId="8" borderId="7" xfId="0" applyNumberFormat="1" applyFont="1" applyFill="1" applyBorder="1" applyAlignment="1">
      <alignment vertical="center"/>
    </xf>
    <xf numFmtId="2" fontId="7" fillId="8" borderId="8" xfId="1" applyNumberFormat="1" applyFont="1" applyFill="1" applyBorder="1" applyAlignment="1">
      <alignment horizontal="left" vertical="center" wrapText="1"/>
    </xf>
    <xf numFmtId="2" fontId="4" fillId="8" borderId="24" xfId="1" applyNumberFormat="1" applyFont="1" applyFill="1" applyBorder="1" applyAlignment="1">
      <alignment vertical="center"/>
    </xf>
    <xf numFmtId="2" fontId="4" fillId="8" borderId="2" xfId="1" applyNumberFormat="1" applyFont="1" applyFill="1" applyBorder="1" applyAlignment="1">
      <alignment vertical="center"/>
    </xf>
    <xf numFmtId="43" fontId="5" fillId="8" borderId="4" xfId="0" applyNumberFormat="1" applyFont="1" applyFill="1" applyBorder="1" applyAlignment="1">
      <alignment vertical="center"/>
    </xf>
    <xf numFmtId="43" fontId="5" fillId="8" borderId="7" xfId="1" applyFont="1" applyFill="1" applyBorder="1" applyAlignment="1">
      <alignment vertical="center"/>
    </xf>
    <xf numFmtId="43" fontId="5" fillId="8" borderId="14" xfId="1" applyFont="1" applyFill="1" applyBorder="1" applyAlignment="1">
      <alignment vertical="center"/>
    </xf>
    <xf numFmtId="43" fontId="5" fillId="8" borderId="8" xfId="1" applyFont="1" applyFill="1" applyBorder="1" applyAlignment="1">
      <alignment vertical="center"/>
    </xf>
    <xf numFmtId="2" fontId="7" fillId="0" borderId="4" xfId="1" applyNumberFormat="1" applyFont="1" applyFill="1" applyBorder="1" applyAlignment="1">
      <alignment horizontal="center" vertical="center"/>
    </xf>
    <xf numFmtId="43" fontId="5" fillId="0" borderId="4" xfId="1" applyFont="1" applyBorder="1" applyAlignment="1">
      <alignment horizontal="center" vertical="center"/>
    </xf>
    <xf numFmtId="43" fontId="3" fillId="0" borderId="5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43" fontId="3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5" fillId="0" borderId="13" xfId="0" applyFont="1" applyBorder="1" applyAlignment="1">
      <alignment vertical="center"/>
    </xf>
    <xf numFmtId="43" fontId="9" fillId="0" borderId="4" xfId="1" applyFont="1" applyFill="1" applyBorder="1" applyAlignment="1">
      <alignment vertical="center"/>
    </xf>
    <xf numFmtId="2" fontId="3" fillId="0" borderId="18" xfId="1" applyNumberFormat="1" applyFont="1" applyFill="1" applyBorder="1" applyAlignment="1">
      <alignment vertical="center"/>
    </xf>
    <xf numFmtId="2" fontId="7" fillId="0" borderId="26" xfId="1" applyNumberFormat="1" applyFont="1" applyFill="1" applyBorder="1" applyAlignment="1">
      <alignment horizontal="center" vertical="center"/>
    </xf>
    <xf numFmtId="164" fontId="3" fillId="0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43" fontId="3" fillId="0" borderId="0" xfId="1" applyFont="1" applyFill="1" applyBorder="1" applyAlignment="1">
      <alignment horizontal="center" vertical="center"/>
    </xf>
    <xf numFmtId="43" fontId="7" fillId="0" borderId="4" xfId="1" applyFont="1" applyFill="1" applyBorder="1" applyAlignment="1">
      <alignment vertical="center"/>
    </xf>
    <xf numFmtId="43" fontId="9" fillId="0" borderId="4" xfId="1" applyFont="1" applyFill="1" applyBorder="1" applyAlignment="1">
      <alignment horizontal="center" vertical="center"/>
    </xf>
    <xf numFmtId="2" fontId="7" fillId="0" borderId="4" xfId="1" applyNumberFormat="1" applyFont="1" applyFill="1" applyBorder="1" applyAlignment="1">
      <alignment horizontal="right" vertical="center"/>
    </xf>
    <xf numFmtId="2" fontId="7" fillId="0" borderId="0" xfId="1" applyNumberFormat="1" applyFont="1" applyFill="1" applyBorder="1" applyAlignment="1">
      <alignment horizontal="right" vertical="center"/>
    </xf>
    <xf numFmtId="164" fontId="9" fillId="0" borderId="8" xfId="1" applyNumberFormat="1" applyFont="1" applyFill="1" applyBorder="1" applyAlignment="1">
      <alignment horizontal="center" vertical="center"/>
    </xf>
    <xf numFmtId="2" fontId="7" fillId="0" borderId="7" xfId="1" applyNumberFormat="1" applyFont="1" applyFill="1" applyBorder="1" applyAlignment="1">
      <alignment horizontal="right" vertical="center"/>
    </xf>
    <xf numFmtId="164" fontId="3" fillId="0" borderId="0" xfId="1" applyNumberFormat="1" applyFont="1" applyFill="1" applyBorder="1" applyAlignment="1">
      <alignment horizontal="left" vertical="center" wrapText="1"/>
    </xf>
    <xf numFmtId="43" fontId="5" fillId="0" borderId="0" xfId="1" applyFont="1" applyFill="1" applyBorder="1" applyAlignment="1">
      <alignment horizontal="right" vertical="center"/>
    </xf>
    <xf numFmtId="0" fontId="5" fillId="0" borderId="17" xfId="0" applyFont="1" applyFill="1" applyBorder="1" applyAlignment="1">
      <alignment vertical="center"/>
    </xf>
    <xf numFmtId="2" fontId="7" fillId="0" borderId="7" xfId="1" applyNumberFormat="1" applyFont="1" applyFill="1" applyBorder="1" applyAlignment="1">
      <alignment vertical="center" wrapText="1"/>
    </xf>
    <xf numFmtId="2" fontId="7" fillId="0" borderId="17" xfId="1" applyNumberFormat="1" applyFont="1" applyFill="1" applyBorder="1" applyAlignment="1">
      <alignment vertical="center"/>
    </xf>
    <xf numFmtId="0" fontId="5" fillId="0" borderId="12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2" fontId="7" fillId="0" borderId="4" xfId="1" applyNumberFormat="1" applyFont="1" applyFill="1" applyBorder="1" applyAlignment="1">
      <alignment horizontal="left" vertical="center"/>
    </xf>
    <xf numFmtId="43" fontId="9" fillId="0" borderId="6" xfId="1" applyFont="1" applyFill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43" fontId="6" fillId="0" borderId="4" xfId="1" applyFont="1" applyFill="1" applyBorder="1" applyAlignment="1">
      <alignment vertical="center"/>
    </xf>
    <xf numFmtId="43" fontId="6" fillId="0" borderId="0" xfId="1" applyFont="1" applyBorder="1" applyAlignment="1">
      <alignment horizontal="left" vertical="center"/>
    </xf>
    <xf numFmtId="43" fontId="6" fillId="0" borderId="0" xfId="1" applyFont="1" applyFill="1" applyAlignment="1">
      <alignment vertical="center"/>
    </xf>
    <xf numFmtId="0" fontId="6" fillId="0" borderId="0" xfId="0" applyFont="1" applyFill="1" applyAlignment="1">
      <alignment vertical="center"/>
    </xf>
    <xf numFmtId="43" fontId="6" fillId="0" borderId="17" xfId="1" applyFont="1" applyBorder="1" applyAlignment="1">
      <alignment vertical="center"/>
    </xf>
    <xf numFmtId="43" fontId="5" fillId="4" borderId="14" xfId="1" applyFont="1" applyFill="1" applyBorder="1" applyAlignment="1">
      <alignment vertical="center"/>
    </xf>
    <xf numFmtId="0" fontId="5" fillId="4" borderId="14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5" fillId="4" borderId="0" xfId="0" applyFont="1" applyFill="1" applyBorder="1" applyAlignment="1">
      <alignment horizontal="right" vertical="center"/>
    </xf>
    <xf numFmtId="0" fontId="5" fillId="0" borderId="13" xfId="0" applyFont="1" applyBorder="1" applyAlignment="1">
      <alignment horizontal="right" vertical="center"/>
    </xf>
    <xf numFmtId="0" fontId="10" fillId="0" borderId="0" xfId="0" applyFont="1" applyFill="1" applyBorder="1" applyAlignment="1">
      <alignment horizontal="left" vertical="center" wrapText="1"/>
    </xf>
    <xf numFmtId="43" fontId="10" fillId="0" borderId="0" xfId="0" applyNumberFormat="1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43" fontId="10" fillId="0" borderId="0" xfId="1" applyFont="1" applyFill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0" fillId="4" borderId="24" xfId="0" applyFont="1" applyFill="1" applyBorder="1" applyAlignment="1">
      <alignment vertical="center"/>
    </xf>
    <xf numFmtId="0" fontId="10" fillId="4" borderId="25" xfId="0" applyFont="1" applyFill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43" fontId="0" fillId="0" borderId="11" xfId="1" applyFont="1" applyBorder="1" applyAlignment="1">
      <alignment vertical="center"/>
    </xf>
    <xf numFmtId="43" fontId="10" fillId="0" borderId="0" xfId="1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3" fillId="0" borderId="7" xfId="0" applyNumberFormat="1" applyFont="1" applyFill="1" applyBorder="1" applyAlignment="1">
      <alignment horizontal="left" vertical="center" wrapText="1" shrinkToFit="1"/>
    </xf>
    <xf numFmtId="43" fontId="5" fillId="0" borderId="14" xfId="0" applyNumberFormat="1" applyFont="1" applyBorder="1" applyAlignment="1">
      <alignment vertical="center"/>
    </xf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Fill="1" applyBorder="1"/>
    <xf numFmtId="0" fontId="0" fillId="0" borderId="0" xfId="0" applyFont="1" applyFill="1"/>
    <xf numFmtId="0" fontId="0" fillId="0" borderId="0" xfId="0" applyFont="1" applyFill="1" applyBorder="1" applyAlignment="1">
      <alignment horizontal="center"/>
    </xf>
    <xf numFmtId="0" fontId="11" fillId="0" borderId="0" xfId="0" applyFont="1" applyFill="1" applyBorder="1"/>
    <xf numFmtId="43" fontId="11" fillId="0" borderId="0" xfId="0" applyNumberFormat="1" applyFont="1" applyFill="1" applyBorder="1"/>
    <xf numFmtId="0" fontId="12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right"/>
    </xf>
    <xf numFmtId="0" fontId="19" fillId="4" borderId="21" xfId="0" applyFont="1" applyFill="1" applyBorder="1"/>
    <xf numFmtId="0" fontId="19" fillId="0" borderId="21" xfId="0" applyFont="1" applyBorder="1"/>
    <xf numFmtId="43" fontId="12" fillId="0" borderId="54" xfId="1" applyFont="1" applyBorder="1" applyAlignment="1">
      <alignment horizontal="center" vertical="center"/>
    </xf>
    <xf numFmtId="0" fontId="12" fillId="0" borderId="54" xfId="0" applyFont="1" applyBorder="1" applyAlignment="1">
      <alignment horizontal="center" vertical="center"/>
    </xf>
    <xf numFmtId="43" fontId="12" fillId="0" borderId="55" xfId="1" applyFont="1" applyBorder="1" applyAlignment="1">
      <alignment horizontal="center" vertical="center"/>
    </xf>
    <xf numFmtId="0" fontId="12" fillId="0" borderId="55" xfId="0" applyFont="1" applyBorder="1" applyAlignment="1">
      <alignment horizontal="center" vertical="center"/>
    </xf>
    <xf numFmtId="43" fontId="2" fillId="0" borderId="54" xfId="1" applyFont="1" applyBorder="1"/>
    <xf numFmtId="43" fontId="2" fillId="0" borderId="54" xfId="1" applyFont="1" applyBorder="1" applyAlignment="1">
      <alignment horizontal="center"/>
    </xf>
    <xf numFmtId="43" fontId="0" fillId="0" borderId="54" xfId="1" applyFont="1" applyBorder="1"/>
    <xf numFmtId="43" fontId="0" fillId="0" borderId="55" xfId="1" applyFont="1" applyBorder="1"/>
    <xf numFmtId="43" fontId="2" fillId="5" borderId="54" xfId="1" applyFont="1" applyFill="1" applyBorder="1"/>
    <xf numFmtId="43" fontId="2" fillId="5" borderId="54" xfId="1" applyFont="1" applyFill="1" applyBorder="1" applyAlignment="1">
      <alignment horizontal="center"/>
    </xf>
    <xf numFmtId="43" fontId="2" fillId="5" borderId="55" xfId="1" applyFont="1" applyFill="1" applyBorder="1" applyAlignment="1">
      <alignment horizontal="center"/>
    </xf>
    <xf numFmtId="43" fontId="0" fillId="5" borderId="54" xfId="1" applyFont="1" applyFill="1" applyBorder="1" applyAlignment="1">
      <alignment horizontal="center"/>
    </xf>
    <xf numFmtId="0" fontId="0" fillId="5" borderId="53" xfId="0" applyFont="1" applyFill="1" applyBorder="1"/>
    <xf numFmtId="43" fontId="0" fillId="5" borderId="54" xfId="1" applyFont="1" applyFill="1" applyBorder="1"/>
    <xf numFmtId="43" fontId="0" fillId="0" borderId="54" xfId="1" applyFont="1" applyFill="1" applyBorder="1"/>
    <xf numFmtId="43" fontId="2" fillId="0" borderId="54" xfId="1" applyFont="1" applyFill="1" applyBorder="1"/>
    <xf numFmtId="43" fontId="2" fillId="0" borderId="54" xfId="1" applyFont="1" applyFill="1" applyBorder="1" applyAlignment="1">
      <alignment horizontal="center"/>
    </xf>
    <xf numFmtId="43" fontId="0" fillId="0" borderId="54" xfId="1" applyFont="1" applyFill="1" applyBorder="1" applyAlignment="1">
      <alignment horizontal="center"/>
    </xf>
    <xf numFmtId="43" fontId="2" fillId="0" borderId="55" xfId="1" applyFont="1" applyFill="1" applyBorder="1" applyAlignment="1">
      <alignment horizontal="center"/>
    </xf>
    <xf numFmtId="0" fontId="0" fillId="0" borderId="53" xfId="0" applyFont="1" applyBorder="1"/>
    <xf numFmtId="0" fontId="0" fillId="0" borderId="53" xfId="0" applyFont="1" applyFill="1" applyBorder="1"/>
    <xf numFmtId="0" fontId="0" fillId="0" borderId="56" xfId="0" applyFont="1" applyFill="1" applyBorder="1"/>
    <xf numFmtId="43" fontId="2" fillId="5" borderId="57" xfId="1" applyFont="1" applyFill="1" applyBorder="1"/>
    <xf numFmtId="43" fontId="2" fillId="5" borderId="57" xfId="1" applyFont="1" applyFill="1" applyBorder="1" applyAlignment="1">
      <alignment horizontal="center"/>
    </xf>
    <xf numFmtId="43" fontId="2" fillId="5" borderId="58" xfId="1" applyFont="1" applyFill="1" applyBorder="1" applyAlignment="1">
      <alignment horizontal="center"/>
    </xf>
    <xf numFmtId="43" fontId="12" fillId="0" borderId="54" xfId="1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43" fontId="0" fillId="5" borderId="57" xfId="1" applyFont="1" applyFill="1" applyBorder="1" applyAlignment="1">
      <alignment horizontal="center"/>
    </xf>
    <xf numFmtId="43" fontId="12" fillId="0" borderId="60" xfId="1" applyFont="1" applyBorder="1" applyAlignment="1">
      <alignment horizontal="center" vertical="center"/>
    </xf>
    <xf numFmtId="43" fontId="2" fillId="0" borderId="60" xfId="1" applyFont="1" applyBorder="1"/>
    <xf numFmtId="43" fontId="2" fillId="5" borderId="60" xfId="1" applyFont="1" applyFill="1" applyBorder="1"/>
    <xf numFmtId="43" fontId="2" fillId="0" borderId="60" xfId="1" applyFont="1" applyFill="1" applyBorder="1"/>
    <xf numFmtId="43" fontId="2" fillId="5" borderId="61" xfId="1" applyFont="1" applyFill="1" applyBorder="1"/>
    <xf numFmtId="0" fontId="12" fillId="0" borderId="53" xfId="0" applyFont="1" applyBorder="1" applyAlignment="1">
      <alignment horizontal="center" vertical="center"/>
    </xf>
    <xf numFmtId="43" fontId="12" fillId="0" borderId="53" xfId="1" applyFont="1" applyBorder="1" applyAlignment="1">
      <alignment horizontal="center" vertical="center"/>
    </xf>
    <xf numFmtId="43" fontId="2" fillId="0" borderId="53" xfId="1" applyFont="1" applyBorder="1" applyAlignment="1">
      <alignment horizontal="center"/>
    </xf>
    <xf numFmtId="43" fontId="2" fillId="5" borderId="53" xfId="1" applyFont="1" applyFill="1" applyBorder="1" applyAlignment="1">
      <alignment horizontal="center"/>
    </xf>
    <xf numFmtId="43" fontId="2" fillId="0" borderId="53" xfId="1" applyFont="1" applyFill="1" applyBorder="1" applyAlignment="1">
      <alignment horizontal="center"/>
    </xf>
    <xf numFmtId="43" fontId="2" fillId="5" borderId="56" xfId="1" applyFont="1" applyFill="1" applyBorder="1" applyAlignment="1">
      <alignment horizontal="center"/>
    </xf>
    <xf numFmtId="43" fontId="0" fillId="0" borderId="53" xfId="1" applyFont="1" applyBorder="1"/>
    <xf numFmtId="43" fontId="10" fillId="0" borderId="3" xfId="1" applyFont="1" applyFill="1" applyBorder="1"/>
    <xf numFmtId="43" fontId="10" fillId="0" borderId="2" xfId="1" applyFont="1" applyFill="1" applyBorder="1"/>
    <xf numFmtId="0" fontId="0" fillId="0" borderId="54" xfId="0" applyFont="1" applyBorder="1"/>
    <xf numFmtId="43" fontId="0" fillId="0" borderId="55" xfId="0" applyNumberFormat="1" applyFont="1" applyBorder="1"/>
    <xf numFmtId="43" fontId="0" fillId="0" borderId="57" xfId="1" applyFont="1" applyFill="1" applyBorder="1"/>
    <xf numFmtId="0" fontId="0" fillId="0" borderId="57" xfId="0" applyFont="1" applyBorder="1"/>
    <xf numFmtId="43" fontId="0" fillId="0" borderId="58" xfId="0" applyNumberFormat="1" applyFont="1" applyBorder="1"/>
    <xf numFmtId="0" fontId="0" fillId="0" borderId="65" xfId="0" applyFont="1" applyBorder="1"/>
    <xf numFmtId="43" fontId="0" fillId="0" borderId="66" xfId="1" applyFont="1" applyFill="1" applyBorder="1"/>
    <xf numFmtId="0" fontId="0" fillId="0" borderId="66" xfId="0" applyFont="1" applyBorder="1"/>
    <xf numFmtId="43" fontId="0" fillId="0" borderId="67" xfId="0" applyNumberFormat="1" applyFont="1" applyBorder="1"/>
    <xf numFmtId="0" fontId="10" fillId="0" borderId="68" xfId="0" applyFont="1" applyBorder="1"/>
    <xf numFmtId="43" fontId="10" fillId="0" borderId="69" xfId="1" applyFont="1" applyFill="1" applyBorder="1"/>
    <xf numFmtId="0" fontId="10" fillId="0" borderId="69" xfId="0" applyFont="1" applyBorder="1"/>
    <xf numFmtId="0" fontId="10" fillId="0" borderId="70" xfId="0" applyFont="1" applyBorder="1"/>
    <xf numFmtId="0" fontId="0" fillId="0" borderId="71" xfId="0" applyFont="1" applyFill="1" applyBorder="1"/>
    <xf numFmtId="43" fontId="0" fillId="0" borderId="72" xfId="1" applyFont="1" applyFill="1" applyBorder="1"/>
    <xf numFmtId="0" fontId="0" fillId="0" borderId="72" xfId="0" applyFont="1" applyBorder="1"/>
    <xf numFmtId="43" fontId="0" fillId="0" borderId="73" xfId="0" applyNumberFormat="1" applyFont="1" applyBorder="1"/>
    <xf numFmtId="0" fontId="0" fillId="0" borderId="65" xfId="0" applyFont="1" applyFill="1" applyBorder="1"/>
    <xf numFmtId="0" fontId="10" fillId="0" borderId="68" xfId="0" applyFont="1" applyFill="1" applyBorder="1"/>
    <xf numFmtId="0" fontId="12" fillId="0" borderId="69" xfId="0" applyFont="1" applyFill="1" applyBorder="1" applyAlignment="1">
      <alignment vertical="center" wrapText="1"/>
    </xf>
    <xf numFmtId="43" fontId="10" fillId="0" borderId="70" xfId="0" applyNumberFormat="1" applyFont="1" applyBorder="1"/>
    <xf numFmtId="0" fontId="0" fillId="5" borderId="54" xfId="0" applyFont="1" applyFill="1" applyBorder="1"/>
    <xf numFmtId="43" fontId="0" fillId="5" borderId="55" xfId="0" applyNumberFormat="1" applyFont="1" applyFill="1" applyBorder="1"/>
    <xf numFmtId="43" fontId="12" fillId="0" borderId="63" xfId="1" applyFont="1" applyBorder="1" applyAlignment="1">
      <alignment horizontal="center" vertical="center"/>
    </xf>
    <xf numFmtId="43" fontId="2" fillId="0" borderId="63" xfId="1" applyFont="1" applyBorder="1"/>
    <xf numFmtId="43" fontId="2" fillId="5" borderId="63" xfId="1" applyFont="1" applyFill="1" applyBorder="1"/>
    <xf numFmtId="43" fontId="2" fillId="0" borderId="63" xfId="1" applyFont="1" applyFill="1" applyBorder="1"/>
    <xf numFmtId="43" fontId="2" fillId="5" borderId="64" xfId="1" applyFont="1" applyFill="1" applyBorder="1"/>
    <xf numFmtId="43" fontId="2" fillId="0" borderId="53" xfId="1" applyFont="1" applyBorder="1"/>
    <xf numFmtId="43" fontId="2" fillId="0" borderId="55" xfId="1" applyFont="1" applyBorder="1"/>
    <xf numFmtId="43" fontId="2" fillId="5" borderId="53" xfId="1" applyFont="1" applyFill="1" applyBorder="1"/>
    <xf numFmtId="43" fontId="2" fillId="5" borderId="55" xfId="1" applyFont="1" applyFill="1" applyBorder="1"/>
    <xf numFmtId="43" fontId="0" fillId="5" borderId="53" xfId="1" applyFont="1" applyFill="1" applyBorder="1"/>
    <xf numFmtId="43" fontId="0" fillId="0" borderId="53" xfId="1" applyFont="1" applyFill="1" applyBorder="1"/>
    <xf numFmtId="43" fontId="2" fillId="0" borderId="55" xfId="1" applyFont="1" applyFill="1" applyBorder="1"/>
    <xf numFmtId="43" fontId="12" fillId="0" borderId="53" xfId="1" applyFont="1" applyFill="1" applyBorder="1" applyAlignment="1">
      <alignment horizontal="center" vertical="center"/>
    </xf>
    <xf numFmtId="43" fontId="0" fillId="5" borderId="56" xfId="1" applyFont="1" applyFill="1" applyBorder="1"/>
    <xf numFmtId="43" fontId="2" fillId="5" borderId="58" xfId="1" applyFont="1" applyFill="1" applyBorder="1"/>
    <xf numFmtId="0" fontId="10" fillId="0" borderId="32" xfId="0" applyFont="1" applyBorder="1"/>
    <xf numFmtId="0" fontId="10" fillId="0" borderId="21" xfId="0" applyFont="1" applyBorder="1"/>
    <xf numFmtId="0" fontId="2" fillId="5" borderId="21" xfId="0" applyFont="1" applyFill="1" applyBorder="1"/>
    <xf numFmtId="0" fontId="0" fillId="5" borderId="21" xfId="0" applyFont="1" applyFill="1" applyBorder="1"/>
    <xf numFmtId="0" fontId="10" fillId="0" borderId="21" xfId="0" applyFont="1" applyFill="1" applyBorder="1"/>
    <xf numFmtId="0" fontId="19" fillId="0" borderId="21" xfId="0" applyFont="1" applyFill="1" applyBorder="1"/>
    <xf numFmtId="0" fontId="0" fillId="5" borderId="74" xfId="0" applyFont="1" applyFill="1" applyBorder="1"/>
    <xf numFmtId="43" fontId="10" fillId="0" borderId="4" xfId="0" applyNumberFormat="1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43" fontId="10" fillId="0" borderId="4" xfId="1" applyFont="1" applyFill="1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43" fontId="5" fillId="0" borderId="4" xfId="1" applyFont="1" applyBorder="1" applyAlignment="1">
      <alignment horizontal="center" vertical="center" wrapText="1"/>
    </xf>
    <xf numFmtId="43" fontId="0" fillId="0" borderId="52" xfId="1" applyFont="1" applyBorder="1"/>
    <xf numFmtId="0" fontId="0" fillId="0" borderId="53" xfId="0" applyFill="1" applyBorder="1" applyAlignment="1">
      <alignment vertical="center" wrapText="1"/>
    </xf>
    <xf numFmtId="43" fontId="0" fillId="0" borderId="54" xfId="1" applyFont="1" applyBorder="1" applyAlignment="1">
      <alignment horizontal="right"/>
    </xf>
    <xf numFmtId="43" fontId="1" fillId="0" borderId="54" xfId="1" applyFont="1" applyBorder="1"/>
    <xf numFmtId="0" fontId="0" fillId="0" borderId="54" xfId="0" applyBorder="1"/>
    <xf numFmtId="0" fontId="0" fillId="0" borderId="53" xfId="0" applyBorder="1" applyAlignment="1"/>
    <xf numFmtId="43" fontId="0" fillId="0" borderId="54" xfId="1" applyFont="1" applyFill="1" applyBorder="1" applyAlignment="1">
      <alignment horizontal="right"/>
    </xf>
    <xf numFmtId="0" fontId="0" fillId="0" borderId="56" xfId="0" applyBorder="1" applyAlignment="1"/>
    <xf numFmtId="43" fontId="0" fillId="0" borderId="57" xfId="1" applyFont="1" applyFill="1" applyBorder="1" applyAlignment="1">
      <alignment horizontal="right"/>
    </xf>
    <xf numFmtId="43" fontId="1" fillId="0" borderId="57" xfId="1" applyFont="1" applyBorder="1"/>
    <xf numFmtId="43" fontId="0" fillId="0" borderId="58" xfId="1" applyFont="1" applyBorder="1"/>
    <xf numFmtId="43" fontId="0" fillId="0" borderId="51" xfId="1" applyFont="1" applyBorder="1" applyAlignment="1">
      <alignment horizontal="center" vertical="center"/>
    </xf>
    <xf numFmtId="43" fontId="0" fillId="0" borderId="51" xfId="1" applyFont="1" applyFill="1" applyBorder="1" applyAlignment="1">
      <alignment horizontal="center" vertical="center"/>
    </xf>
    <xf numFmtId="43" fontId="0" fillId="0" borderId="57" xfId="1" applyFont="1" applyBorder="1"/>
    <xf numFmtId="43" fontId="10" fillId="0" borderId="0" xfId="1" applyFont="1"/>
    <xf numFmtId="43" fontId="0" fillId="0" borderId="0" xfId="1" applyFont="1" applyAlignment="1">
      <alignment horizontal="center"/>
    </xf>
    <xf numFmtId="43" fontId="10" fillId="0" borderId="22" xfId="1" applyFont="1" applyBorder="1"/>
    <xf numFmtId="0" fontId="0" fillId="0" borderId="71" xfId="0" applyBorder="1" applyAlignment="1"/>
    <xf numFmtId="43" fontId="0" fillId="0" borderId="72" xfId="1" applyFont="1" applyFill="1" applyBorder="1" applyAlignment="1">
      <alignment horizontal="right"/>
    </xf>
    <xf numFmtId="43" fontId="1" fillId="0" borderId="72" xfId="1" applyFont="1" applyBorder="1"/>
    <xf numFmtId="43" fontId="0" fillId="0" borderId="72" xfId="1" applyFont="1" applyBorder="1"/>
    <xf numFmtId="43" fontId="0" fillId="0" borderId="73" xfId="1" applyFont="1" applyBorder="1"/>
    <xf numFmtId="43" fontId="0" fillId="0" borderId="57" xfId="1" applyFont="1" applyBorder="1" applyAlignment="1">
      <alignment horizontal="right"/>
    </xf>
    <xf numFmtId="43" fontId="1" fillId="0" borderId="2" xfId="1" applyFont="1" applyBorder="1"/>
    <xf numFmtId="0" fontId="10" fillId="0" borderId="50" xfId="0" applyFont="1" applyBorder="1"/>
    <xf numFmtId="0" fontId="10" fillId="0" borderId="77" xfId="0" applyFont="1" applyBorder="1"/>
    <xf numFmtId="43" fontId="10" fillId="4" borderId="35" xfId="1" applyFont="1" applyFill="1" applyBorder="1"/>
    <xf numFmtId="0" fontId="0" fillId="0" borderId="53" xfId="0" applyFill="1" applyBorder="1" applyAlignment="1">
      <alignment vertical="center"/>
    </xf>
    <xf numFmtId="0" fontId="0" fillId="0" borderId="53" xfId="0" applyBorder="1"/>
    <xf numFmtId="43" fontId="1" fillId="0" borderId="54" xfId="1" applyFont="1" applyFill="1" applyBorder="1"/>
    <xf numFmtId="0" fontId="0" fillId="0" borderId="56" xfId="0" applyBorder="1"/>
    <xf numFmtId="43" fontId="1" fillId="0" borderId="57" xfId="1" applyFont="1" applyFill="1" applyBorder="1"/>
    <xf numFmtId="43" fontId="10" fillId="0" borderId="27" xfId="1" applyFont="1" applyFill="1" applyBorder="1"/>
    <xf numFmtId="43" fontId="0" fillId="0" borderId="54" xfId="1" applyFont="1" applyBorder="1" applyAlignment="1">
      <alignment horizontal="center"/>
    </xf>
    <xf numFmtId="0" fontId="0" fillId="0" borderId="53" xfId="0" applyFill="1" applyBorder="1" applyAlignment="1">
      <alignment horizontal="center" vertical="center"/>
    </xf>
    <xf numFmtId="43" fontId="0" fillId="0" borderId="57" xfId="1" applyFont="1" applyBorder="1" applyAlignment="1">
      <alignment horizontal="center"/>
    </xf>
    <xf numFmtId="43" fontId="10" fillId="0" borderId="27" xfId="1" applyFont="1" applyBorder="1"/>
    <xf numFmtId="0" fontId="10" fillId="0" borderId="79" xfId="0" applyFont="1" applyBorder="1"/>
    <xf numFmtId="43" fontId="0" fillId="0" borderId="75" xfId="1" applyFont="1" applyBorder="1" applyAlignment="1">
      <alignment horizontal="center" vertical="center"/>
    </xf>
    <xf numFmtId="43" fontId="0" fillId="0" borderId="75" xfId="1" applyFont="1" applyFill="1" applyBorder="1" applyAlignment="1">
      <alignment horizontal="center" vertical="center"/>
    </xf>
    <xf numFmtId="43" fontId="0" fillId="0" borderId="80" xfId="1" applyFont="1" applyBorder="1"/>
    <xf numFmtId="0" fontId="0" fillId="0" borderId="71" xfId="0" applyBorder="1"/>
    <xf numFmtId="0" fontId="0" fillId="0" borderId="55" xfId="0" applyBorder="1"/>
    <xf numFmtId="43" fontId="0" fillId="0" borderId="54" xfId="1" applyFont="1" applyFill="1" applyBorder="1" applyAlignment="1">
      <alignment horizontal="center" vertical="center"/>
    </xf>
    <xf numFmtId="166" fontId="0" fillId="0" borderId="0" xfId="0" applyNumberFormat="1" applyBorder="1"/>
    <xf numFmtId="166" fontId="0" fillId="0" borderId="53" xfId="1" applyNumberFormat="1" applyFont="1" applyBorder="1" applyAlignment="1">
      <alignment horizontal="center" vertical="center"/>
    </xf>
    <xf numFmtId="166" fontId="0" fillId="0" borderId="53" xfId="1" applyNumberFormat="1" applyFont="1" applyBorder="1"/>
    <xf numFmtId="166" fontId="0" fillId="0" borderId="56" xfId="1" applyNumberFormat="1" applyFont="1" applyBorder="1"/>
    <xf numFmtId="166" fontId="0" fillId="0" borderId="0" xfId="0" applyNumberFormat="1"/>
    <xf numFmtId="166" fontId="0" fillId="0" borderId="54" xfId="1" applyNumberFormat="1" applyFont="1" applyBorder="1" applyAlignment="1">
      <alignment horizontal="center" vertical="center"/>
    </xf>
    <xf numFmtId="166" fontId="0" fillId="0" borderId="54" xfId="1" applyNumberFormat="1" applyFont="1" applyBorder="1"/>
    <xf numFmtId="166" fontId="0" fillId="0" borderId="57" xfId="1" applyNumberFormat="1" applyFont="1" applyBorder="1"/>
    <xf numFmtId="166" fontId="0" fillId="0" borderId="54" xfId="0" applyNumberFormat="1" applyBorder="1"/>
    <xf numFmtId="43" fontId="10" fillId="0" borderId="2" xfId="1" applyFont="1" applyBorder="1"/>
    <xf numFmtId="167" fontId="5" fillId="0" borderId="4" xfId="1" applyNumberFormat="1" applyFont="1" applyBorder="1" applyAlignment="1">
      <alignment vertical="center"/>
    </xf>
    <xf numFmtId="43" fontId="0" fillId="0" borderId="0" xfId="0" applyNumberFormat="1" applyFont="1"/>
    <xf numFmtId="168" fontId="10" fillId="0" borderId="4" xfId="1" applyNumberFormat="1" applyFont="1" applyFill="1" applyBorder="1" applyAlignment="1">
      <alignment vertical="center" wrapText="1"/>
    </xf>
    <xf numFmtId="168" fontId="10" fillId="5" borderId="4" xfId="1" applyNumberFormat="1" applyFont="1" applyFill="1" applyBorder="1" applyAlignment="1">
      <alignment vertical="center" wrapText="1"/>
    </xf>
    <xf numFmtId="43" fontId="10" fillId="0" borderId="2" xfId="1" applyNumberFormat="1" applyFont="1" applyBorder="1"/>
    <xf numFmtId="1" fontId="7" fillId="0" borderId="0" xfId="1" applyNumberFormat="1" applyFont="1" applyFill="1" applyBorder="1" applyAlignment="1">
      <alignment vertical="center"/>
    </xf>
    <xf numFmtId="1" fontId="3" fillId="0" borderId="0" xfId="1" applyNumberFormat="1" applyFont="1" applyFill="1" applyBorder="1" applyAlignment="1">
      <alignment vertical="center"/>
    </xf>
    <xf numFmtId="43" fontId="7" fillId="0" borderId="0" xfId="1" applyFont="1" applyFill="1" applyBorder="1" applyAlignment="1">
      <alignment vertical="center"/>
    </xf>
    <xf numFmtId="43" fontId="5" fillId="0" borderId="0" xfId="0" applyNumberFormat="1" applyFont="1" applyFill="1" applyAlignment="1">
      <alignment vertical="center"/>
    </xf>
    <xf numFmtId="43" fontId="0" fillId="0" borderId="5" xfId="1" applyFont="1" applyFill="1" applyBorder="1" applyAlignment="1">
      <alignment vertical="center"/>
    </xf>
    <xf numFmtId="43" fontId="0" fillId="4" borderId="5" xfId="1" applyFont="1" applyFill="1" applyBorder="1" applyAlignment="1">
      <alignment vertical="center"/>
    </xf>
    <xf numFmtId="43" fontId="10" fillId="0" borderId="2" xfId="0" applyNumberFormat="1" applyFont="1" applyBorder="1"/>
    <xf numFmtId="0" fontId="0" fillId="0" borderId="0" xfId="0" applyFill="1" applyBorder="1" applyAlignment="1">
      <alignment vertical="center"/>
    </xf>
    <xf numFmtId="43" fontId="10" fillId="0" borderId="0" xfId="0" applyNumberFormat="1" applyFont="1" applyFill="1" applyBorder="1" applyAlignment="1">
      <alignment vertical="center"/>
    </xf>
    <xf numFmtId="43" fontId="5" fillId="0" borderId="8" xfId="0" applyNumberFormat="1" applyFont="1" applyBorder="1" applyAlignment="1">
      <alignment vertical="center"/>
    </xf>
    <xf numFmtId="43" fontId="0" fillId="0" borderId="0" xfId="0" applyNumberFormat="1" applyAlignment="1">
      <alignment vertical="center"/>
    </xf>
    <xf numFmtId="166" fontId="0" fillId="0" borderId="6" xfId="1" applyNumberFormat="1" applyFont="1" applyBorder="1" applyAlignment="1">
      <alignment vertical="center"/>
    </xf>
    <xf numFmtId="166" fontId="0" fillId="0" borderId="4" xfId="1" applyNumberFormat="1" applyFont="1" applyBorder="1" applyAlignment="1">
      <alignment vertical="center"/>
    </xf>
    <xf numFmtId="166" fontId="0" fillId="0" borderId="0" xfId="1" applyNumberFormat="1" applyFont="1" applyAlignment="1">
      <alignment vertical="center"/>
    </xf>
    <xf numFmtId="166" fontId="0" fillId="0" borderId="4" xfId="1" applyNumberFormat="1" applyFont="1" applyFill="1" applyBorder="1" applyAlignment="1">
      <alignment vertical="center"/>
    </xf>
    <xf numFmtId="43" fontId="10" fillId="0" borderId="11" xfId="1" applyFont="1" applyBorder="1" applyAlignment="1">
      <alignment vertical="center"/>
    </xf>
    <xf numFmtId="43" fontId="0" fillId="0" borderId="14" xfId="1" applyFont="1" applyBorder="1" applyAlignment="1">
      <alignment horizontal="center" vertical="center"/>
    </xf>
    <xf numFmtId="43" fontId="0" fillId="0" borderId="11" xfId="1" applyFont="1" applyBorder="1" applyAlignment="1">
      <alignment horizontal="center" vertical="center"/>
    </xf>
    <xf numFmtId="43" fontId="0" fillId="4" borderId="20" xfId="1" applyFont="1" applyFill="1" applyBorder="1" applyAlignment="1">
      <alignment horizontal="center" vertical="center"/>
    </xf>
    <xf numFmtId="43" fontId="0" fillId="4" borderId="14" xfId="1" applyFont="1" applyFill="1" applyBorder="1" applyAlignment="1">
      <alignment horizontal="center" vertical="center"/>
    </xf>
    <xf numFmtId="43" fontId="0" fillId="4" borderId="8" xfId="1" applyFont="1" applyFill="1" applyBorder="1" applyAlignment="1">
      <alignment horizontal="center" vertical="center"/>
    </xf>
    <xf numFmtId="166" fontId="0" fillId="0" borderId="4" xfId="1" applyNumberFormat="1" applyFont="1" applyBorder="1" applyAlignment="1">
      <alignment horizontal="center" vertical="center"/>
    </xf>
    <xf numFmtId="166" fontId="0" fillId="4" borderId="14" xfId="1" applyNumberFormat="1" applyFont="1" applyFill="1" applyBorder="1" applyAlignment="1">
      <alignment horizontal="center" vertical="center"/>
    </xf>
    <xf numFmtId="166" fontId="0" fillId="0" borderId="0" xfId="0" applyNumberFormat="1" applyAlignment="1">
      <alignment vertical="center"/>
    </xf>
    <xf numFmtId="166" fontId="0" fillId="0" borderId="0" xfId="0" applyNumberForma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3" fontId="5" fillId="0" borderId="4" xfId="1" applyFont="1" applyBorder="1" applyAlignment="1">
      <alignment horizontal="center" vertical="center"/>
    </xf>
    <xf numFmtId="0" fontId="5" fillId="0" borderId="18" xfId="0" applyFont="1" applyBorder="1" applyAlignment="1">
      <alignment horizontal="left" vertical="center"/>
    </xf>
    <xf numFmtId="0" fontId="5" fillId="0" borderId="26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2" fontId="8" fillId="0" borderId="18" xfId="1" applyNumberFormat="1" applyFont="1" applyFill="1" applyBorder="1" applyAlignment="1">
      <alignment horizontal="center" vertical="center"/>
    </xf>
    <xf numFmtId="2" fontId="8" fillId="0" borderId="10" xfId="1" applyNumberFormat="1" applyFont="1" applyFill="1" applyBorder="1" applyAlignment="1">
      <alignment horizontal="center" vertical="center"/>
    </xf>
    <xf numFmtId="2" fontId="8" fillId="0" borderId="5" xfId="1" applyNumberFormat="1" applyFont="1" applyFill="1" applyBorder="1" applyAlignment="1">
      <alignment horizontal="center" vertical="center"/>
    </xf>
    <xf numFmtId="2" fontId="8" fillId="0" borderId="6" xfId="1" applyNumberFormat="1" applyFont="1" applyFill="1" applyBorder="1" applyAlignment="1">
      <alignment horizontal="center" vertical="center"/>
    </xf>
    <xf numFmtId="43" fontId="5" fillId="0" borderId="4" xfId="1" applyFont="1" applyBorder="1" applyAlignment="1">
      <alignment horizontal="center" vertical="center" wrapText="1"/>
    </xf>
    <xf numFmtId="43" fontId="5" fillId="0" borderId="4" xfId="1" applyFont="1" applyFill="1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2" fontId="3" fillId="4" borderId="7" xfId="1" applyNumberFormat="1" applyFont="1" applyFill="1" applyBorder="1" applyAlignment="1">
      <alignment horizontal="center" vertical="center"/>
    </xf>
    <xf numFmtId="2" fontId="3" fillId="4" borderId="8" xfId="1" applyNumberFormat="1" applyFont="1" applyFill="1" applyBorder="1" applyAlignment="1">
      <alignment horizontal="center" vertical="center"/>
    </xf>
    <xf numFmtId="2" fontId="7" fillId="4" borderId="7" xfId="1" applyNumberFormat="1" applyFont="1" applyFill="1" applyBorder="1" applyAlignment="1">
      <alignment horizontal="left" vertical="center"/>
    </xf>
    <xf numFmtId="2" fontId="7" fillId="4" borderId="8" xfId="1" applyNumberFormat="1" applyFont="1" applyFill="1" applyBorder="1" applyAlignment="1">
      <alignment horizontal="left" vertical="center"/>
    </xf>
    <xf numFmtId="2" fontId="7" fillId="4" borderId="0" xfId="1" applyNumberFormat="1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9" borderId="7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8" xfId="0" applyFont="1" applyFill="1" applyBorder="1" applyAlignment="1">
      <alignment horizontal="center" vertical="center"/>
    </xf>
    <xf numFmtId="2" fontId="3" fillId="4" borderId="5" xfId="1" applyNumberFormat="1" applyFont="1" applyFill="1" applyBorder="1" applyAlignment="1">
      <alignment horizontal="center" vertical="center"/>
    </xf>
    <xf numFmtId="2" fontId="3" fillId="4" borderId="12" xfId="1" applyNumberFormat="1" applyFont="1" applyFill="1" applyBorder="1" applyAlignment="1">
      <alignment horizontal="center" vertical="center"/>
    </xf>
    <xf numFmtId="2" fontId="7" fillId="4" borderId="0" xfId="1" applyNumberFormat="1" applyFont="1" applyFill="1" applyBorder="1" applyAlignment="1">
      <alignment horizontal="left" vertical="center" wrapText="1"/>
    </xf>
    <xf numFmtId="2" fontId="7" fillId="4" borderId="13" xfId="1" applyNumberFormat="1" applyFont="1" applyFill="1" applyBorder="1" applyAlignment="1">
      <alignment horizontal="left" vertical="center" wrapText="1"/>
    </xf>
    <xf numFmtId="2" fontId="7" fillId="8" borderId="0" xfId="1" applyNumberFormat="1" applyFont="1" applyFill="1" applyBorder="1" applyAlignment="1">
      <alignment horizontal="left" vertical="center" wrapText="1"/>
    </xf>
    <xf numFmtId="2" fontId="7" fillId="8" borderId="13" xfId="1" applyNumberFormat="1" applyFont="1" applyFill="1" applyBorder="1" applyAlignment="1">
      <alignment horizontal="left" vertical="center" wrapText="1"/>
    </xf>
    <xf numFmtId="2" fontId="7" fillId="4" borderId="4" xfId="1" applyNumberFormat="1" applyFont="1" applyFill="1" applyBorder="1" applyAlignment="1">
      <alignment horizontal="center" vertical="center" wrapText="1"/>
    </xf>
    <xf numFmtId="2" fontId="7" fillId="4" borderId="7" xfId="1" applyNumberFormat="1" applyFont="1" applyFill="1" applyBorder="1" applyAlignment="1">
      <alignment horizontal="center" vertical="center"/>
    </xf>
    <xf numFmtId="2" fontId="7" fillId="4" borderId="14" xfId="1" applyNumberFormat="1" applyFont="1" applyFill="1" applyBorder="1" applyAlignment="1">
      <alignment horizontal="center" vertical="center"/>
    </xf>
    <xf numFmtId="2" fontId="7" fillId="4" borderId="8" xfId="1" applyNumberFormat="1" applyFont="1" applyFill="1" applyBorder="1" applyAlignment="1">
      <alignment horizontal="center" vertical="center"/>
    </xf>
    <xf numFmtId="0" fontId="6" fillId="9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8" borderId="4" xfId="0" applyFont="1" applyFill="1" applyBorder="1" applyAlignment="1">
      <alignment horizontal="left" vertical="center"/>
    </xf>
    <xf numFmtId="43" fontId="5" fillId="0" borderId="4" xfId="1" applyFont="1" applyBorder="1" applyAlignment="1">
      <alignment horizontal="left" vertical="center"/>
    </xf>
    <xf numFmtId="0" fontId="0" fillId="0" borderId="14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4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0" fillId="5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43" fontId="5" fillId="4" borderId="4" xfId="1" applyFont="1" applyFill="1" applyBorder="1" applyAlignment="1">
      <alignment horizontal="center" vertical="center"/>
    </xf>
    <xf numFmtId="43" fontId="5" fillId="0" borderId="5" xfId="1" applyFont="1" applyBorder="1" applyAlignment="1">
      <alignment horizontal="right" vertical="center"/>
    </xf>
    <xf numFmtId="43" fontId="5" fillId="0" borderId="6" xfId="1" applyFont="1" applyBorder="1" applyAlignment="1">
      <alignment horizontal="right" vertical="center"/>
    </xf>
    <xf numFmtId="0" fontId="6" fillId="9" borderId="4" xfId="0" applyFont="1" applyFill="1" applyBorder="1" applyAlignment="1">
      <alignment horizontal="left" vertical="center"/>
    </xf>
    <xf numFmtId="2" fontId="7" fillId="4" borderId="5" xfId="1" applyNumberFormat="1" applyFont="1" applyFill="1" applyBorder="1" applyAlignment="1">
      <alignment horizontal="center" vertical="center" wrapText="1"/>
    </xf>
    <xf numFmtId="2" fontId="7" fillId="4" borderId="6" xfId="1" applyNumberFormat="1" applyFont="1" applyFill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right" vertical="center"/>
    </xf>
    <xf numFmtId="2" fontId="5" fillId="0" borderId="6" xfId="0" applyNumberFormat="1" applyFont="1" applyBorder="1" applyAlignment="1">
      <alignment horizontal="right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2" fontId="7" fillId="4" borderId="7" xfId="1" applyNumberFormat="1" applyFont="1" applyFill="1" applyBorder="1" applyAlignment="1">
      <alignment horizontal="center" vertical="center" wrapText="1"/>
    </xf>
    <xf numFmtId="2" fontId="7" fillId="4" borderId="8" xfId="1" applyNumberFormat="1" applyFont="1" applyFill="1" applyBorder="1" applyAlignment="1">
      <alignment horizontal="center" vertical="center" wrapText="1"/>
    </xf>
    <xf numFmtId="2" fontId="3" fillId="0" borderId="7" xfId="1" applyNumberFormat="1" applyFont="1" applyFill="1" applyBorder="1" applyAlignment="1">
      <alignment horizontal="center" vertical="center"/>
    </xf>
    <xf numFmtId="2" fontId="3" fillId="0" borderId="8" xfId="1" applyNumberFormat="1" applyFont="1" applyFill="1" applyBorder="1" applyAlignment="1">
      <alignment horizontal="center" vertical="center"/>
    </xf>
    <xf numFmtId="2" fontId="7" fillId="4" borderId="7" xfId="1" applyNumberFormat="1" applyFont="1" applyFill="1" applyBorder="1" applyAlignment="1">
      <alignment horizontal="left" vertical="center" wrapText="1"/>
    </xf>
    <xf numFmtId="2" fontId="7" fillId="4" borderId="8" xfId="1" applyNumberFormat="1" applyFont="1" applyFill="1" applyBorder="1" applyAlignment="1">
      <alignment horizontal="left" vertical="center" wrapText="1"/>
    </xf>
    <xf numFmtId="2" fontId="7" fillId="4" borderId="18" xfId="1" applyNumberFormat="1" applyFont="1" applyFill="1" applyBorder="1" applyAlignment="1">
      <alignment horizontal="center" vertical="center" wrapText="1"/>
    </xf>
    <xf numFmtId="2" fontId="7" fillId="4" borderId="26" xfId="1" applyNumberFormat="1" applyFont="1" applyFill="1" applyBorder="1" applyAlignment="1">
      <alignment horizontal="center" vertical="center" wrapText="1"/>
    </xf>
    <xf numFmtId="2" fontId="7" fillId="4" borderId="12" xfId="1" applyNumberFormat="1" applyFont="1" applyFill="1" applyBorder="1" applyAlignment="1">
      <alignment horizontal="center" vertical="center" wrapText="1"/>
    </xf>
    <xf numFmtId="2" fontId="7" fillId="4" borderId="4" xfId="1" applyNumberFormat="1" applyFont="1" applyFill="1" applyBorder="1" applyAlignment="1">
      <alignment horizontal="center" vertical="center"/>
    </xf>
    <xf numFmtId="164" fontId="3" fillId="0" borderId="5" xfId="1" applyNumberFormat="1" applyFont="1" applyFill="1" applyBorder="1" applyAlignment="1">
      <alignment horizontal="left" vertical="center" wrapText="1"/>
    </xf>
    <xf numFmtId="164" fontId="3" fillId="0" borderId="12" xfId="1" applyNumberFormat="1" applyFont="1" applyFill="1" applyBorder="1" applyAlignment="1">
      <alignment horizontal="left" vertical="center" wrapText="1"/>
    </xf>
    <xf numFmtId="164" fontId="3" fillId="0" borderId="6" xfId="1" applyNumberFormat="1" applyFont="1" applyFill="1" applyBorder="1" applyAlignment="1">
      <alignment horizontal="left" vertical="center" wrapText="1"/>
    </xf>
    <xf numFmtId="164" fontId="9" fillId="0" borderId="26" xfId="1" applyNumberFormat="1" applyFont="1" applyFill="1" applyBorder="1" applyAlignment="1">
      <alignment horizontal="center" vertical="center"/>
    </xf>
    <xf numFmtId="164" fontId="9" fillId="0" borderId="13" xfId="1" applyNumberFormat="1" applyFont="1" applyFill="1" applyBorder="1" applyAlignment="1">
      <alignment horizontal="center" vertical="center"/>
    </xf>
    <xf numFmtId="164" fontId="9" fillId="0" borderId="11" xfId="1" applyNumberFormat="1" applyFont="1" applyFill="1" applyBorder="1" applyAlignment="1">
      <alignment horizontal="center" vertical="center"/>
    </xf>
    <xf numFmtId="2" fontId="3" fillId="0" borderId="7" xfId="1" applyNumberFormat="1" applyFont="1" applyFill="1" applyBorder="1" applyAlignment="1">
      <alignment horizontal="left" vertical="center"/>
    </xf>
    <xf numFmtId="2" fontId="3" fillId="0" borderId="14" xfId="1" applyNumberFormat="1" applyFont="1" applyFill="1" applyBorder="1" applyAlignment="1">
      <alignment horizontal="left" vertical="center"/>
    </xf>
    <xf numFmtId="2" fontId="3" fillId="0" borderId="8" xfId="1" applyNumberFormat="1" applyFont="1" applyFill="1" applyBorder="1" applyAlignment="1">
      <alignment horizontal="left" vertical="center"/>
    </xf>
    <xf numFmtId="2" fontId="9" fillId="2" borderId="10" xfId="1" applyNumberFormat="1" applyFont="1" applyFill="1" applyBorder="1" applyAlignment="1">
      <alignment horizontal="left" vertical="center"/>
    </xf>
    <xf numFmtId="2" fontId="9" fillId="2" borderId="17" xfId="1" applyNumberFormat="1" applyFont="1" applyFill="1" applyBorder="1" applyAlignment="1">
      <alignment horizontal="left" vertical="center"/>
    </xf>
    <xf numFmtId="2" fontId="8" fillId="0" borderId="7" xfId="1" applyNumberFormat="1" applyFont="1" applyFill="1" applyBorder="1" applyAlignment="1">
      <alignment horizontal="center" vertical="center"/>
    </xf>
    <xf numFmtId="2" fontId="8" fillId="0" borderId="8" xfId="1" applyNumberFormat="1" applyFont="1" applyFill="1" applyBorder="1" applyAlignment="1">
      <alignment horizontal="center" vertical="center"/>
    </xf>
    <xf numFmtId="2" fontId="8" fillId="0" borderId="5" xfId="1" applyNumberFormat="1" applyFont="1" applyFill="1" applyBorder="1" applyAlignment="1">
      <alignment horizontal="center" vertical="center" wrapText="1"/>
    </xf>
    <xf numFmtId="2" fontId="8" fillId="0" borderId="12" xfId="1" applyNumberFormat="1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left" vertical="center"/>
    </xf>
    <xf numFmtId="0" fontId="5" fillId="2" borderId="17" xfId="0" applyFont="1" applyFill="1" applyBorder="1" applyAlignment="1">
      <alignment horizontal="left" vertical="center"/>
    </xf>
    <xf numFmtId="2" fontId="8" fillId="0" borderId="11" xfId="1" applyNumberFormat="1" applyFont="1" applyFill="1" applyBorder="1" applyAlignment="1">
      <alignment horizontal="center" vertical="center"/>
    </xf>
    <xf numFmtId="2" fontId="8" fillId="0" borderId="12" xfId="1" applyNumberFormat="1" applyFont="1" applyFill="1" applyBorder="1" applyAlignment="1">
      <alignment horizontal="center" vertical="center"/>
    </xf>
    <xf numFmtId="2" fontId="8" fillId="0" borderId="14" xfId="1" applyNumberFormat="1" applyFont="1" applyFill="1" applyBorder="1" applyAlignment="1">
      <alignment horizontal="center" vertical="center"/>
    </xf>
    <xf numFmtId="0" fontId="23" fillId="2" borderId="32" xfId="0" applyFont="1" applyFill="1" applyBorder="1" applyAlignment="1">
      <alignment horizontal="center" vertical="center"/>
    </xf>
    <xf numFmtId="0" fontId="23" fillId="2" borderId="33" xfId="0" applyFont="1" applyFill="1" applyBorder="1" applyAlignment="1">
      <alignment horizontal="center" vertical="center"/>
    </xf>
    <xf numFmtId="0" fontId="23" fillId="2" borderId="34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43" fontId="5" fillId="0" borderId="7" xfId="1" applyFont="1" applyBorder="1" applyAlignment="1">
      <alignment horizontal="center" vertical="center" wrapText="1"/>
    </xf>
    <xf numFmtId="43" fontId="5" fillId="0" borderId="8" xfId="1" applyFont="1" applyBorder="1" applyAlignment="1">
      <alignment horizontal="center" vertical="center" wrapText="1"/>
    </xf>
    <xf numFmtId="43" fontId="5" fillId="0" borderId="14" xfId="1" applyFont="1" applyBorder="1" applyAlignment="1">
      <alignment horizontal="center" vertical="center"/>
    </xf>
    <xf numFmtId="2" fontId="3" fillId="0" borderId="5" xfId="1" applyNumberFormat="1" applyFont="1" applyFill="1" applyBorder="1" applyAlignment="1">
      <alignment horizontal="left" vertical="center"/>
    </xf>
    <xf numFmtId="2" fontId="3" fillId="0" borderId="6" xfId="1" applyNumberFormat="1" applyFont="1" applyFill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2" fontId="7" fillId="0" borderId="4" xfId="1" applyNumberFormat="1" applyFont="1" applyFill="1" applyBorder="1" applyAlignment="1">
      <alignment horizontal="center" vertical="center"/>
    </xf>
    <xf numFmtId="2" fontId="16" fillId="0" borderId="7" xfId="1" applyNumberFormat="1" applyFont="1" applyFill="1" applyBorder="1" applyAlignment="1">
      <alignment horizontal="center" vertical="center"/>
    </xf>
    <xf numFmtId="2" fontId="16" fillId="0" borderId="8" xfId="1" applyNumberFormat="1" applyFont="1" applyFill="1" applyBorder="1" applyAlignment="1">
      <alignment horizontal="center" vertical="center"/>
    </xf>
    <xf numFmtId="2" fontId="16" fillId="0" borderId="5" xfId="1" applyNumberFormat="1" applyFont="1" applyFill="1" applyBorder="1" applyAlignment="1">
      <alignment horizontal="center" vertical="center"/>
    </xf>
    <xf numFmtId="2" fontId="16" fillId="0" borderId="6" xfId="1" applyNumberFormat="1" applyFont="1" applyFill="1" applyBorder="1" applyAlignment="1">
      <alignment horizontal="center" vertical="center"/>
    </xf>
    <xf numFmtId="0" fontId="19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left"/>
    </xf>
    <xf numFmtId="0" fontId="2" fillId="4" borderId="8" xfId="0" applyFont="1" applyFill="1" applyBorder="1" applyAlignment="1">
      <alignment horizontal="left"/>
    </xf>
    <xf numFmtId="0" fontId="2" fillId="4" borderId="4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center"/>
    </xf>
    <xf numFmtId="0" fontId="18" fillId="4" borderId="14" xfId="0" applyFont="1" applyFill="1" applyBorder="1" applyAlignment="1">
      <alignment horizontal="center"/>
    </xf>
    <xf numFmtId="0" fontId="18" fillId="4" borderId="8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2" fillId="4" borderId="14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10" fillId="0" borderId="50" xfId="0" applyFont="1" applyBorder="1" applyAlignment="1">
      <alignment horizontal="center"/>
    </xf>
    <xf numFmtId="0" fontId="10" fillId="0" borderId="51" xfId="0" applyFont="1" applyBorder="1" applyAlignment="1">
      <alignment horizontal="center"/>
    </xf>
    <xf numFmtId="0" fontId="10" fillId="0" borderId="52" xfId="0" applyFont="1" applyBorder="1" applyAlignment="1">
      <alignment horizontal="center"/>
    </xf>
    <xf numFmtId="43" fontId="12" fillId="0" borderId="55" xfId="1" applyFont="1" applyBorder="1" applyAlignment="1">
      <alignment horizontal="center" vertical="center" wrapText="1"/>
    </xf>
    <xf numFmtId="43" fontId="12" fillId="0" borderId="51" xfId="1" applyFont="1" applyBorder="1" applyAlignment="1">
      <alignment horizontal="center" vertical="center" wrapText="1"/>
    </xf>
    <xf numFmtId="43" fontId="12" fillId="0" borderId="54" xfId="1" applyFont="1" applyBorder="1" applyAlignment="1">
      <alignment horizontal="center" vertical="center" wrapText="1"/>
    </xf>
    <xf numFmtId="43" fontId="12" fillId="0" borderId="59" xfId="1" applyFont="1" applyBorder="1" applyAlignment="1">
      <alignment horizontal="center" vertical="center"/>
    </xf>
    <xf numFmtId="43" fontId="12" fillId="0" borderId="60" xfId="1" applyFont="1" applyBorder="1" applyAlignment="1">
      <alignment horizontal="center" vertical="center"/>
    </xf>
    <xf numFmtId="43" fontId="12" fillId="0" borderId="62" xfId="1" applyFont="1" applyBorder="1" applyAlignment="1">
      <alignment horizontal="center" vertical="center" wrapText="1"/>
    </xf>
    <xf numFmtId="43" fontId="12" fillId="0" borderId="63" xfId="1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/>
    </xf>
    <xf numFmtId="0" fontId="10" fillId="0" borderId="33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5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43" fontId="5" fillId="0" borderId="4" xfId="1" applyFont="1" applyBorder="1" applyAlignment="1">
      <alignment horizontal="center"/>
    </xf>
    <xf numFmtId="43" fontId="5" fillId="0" borderId="4" xfId="1" applyFont="1" applyFill="1" applyBorder="1" applyAlignment="1">
      <alignment horizontal="center"/>
    </xf>
    <xf numFmtId="0" fontId="0" fillId="0" borderId="52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43" fontId="0" fillId="0" borderId="50" xfId="1" applyFont="1" applyBorder="1" applyAlignment="1">
      <alignment horizontal="center"/>
    </xf>
    <xf numFmtId="43" fontId="0" fillId="0" borderId="51" xfId="1" applyFont="1" applyBorder="1" applyAlignment="1">
      <alignment horizontal="center"/>
    </xf>
    <xf numFmtId="43" fontId="10" fillId="0" borderId="78" xfId="1" applyFont="1" applyBorder="1" applyAlignment="1">
      <alignment horizontal="center"/>
    </xf>
    <xf numFmtId="43" fontId="10" fillId="0" borderId="76" xfId="1" applyFont="1" applyBorder="1" applyAlignment="1">
      <alignment horizontal="center"/>
    </xf>
    <xf numFmtId="43" fontId="1" fillId="0" borderId="1" xfId="1" applyFont="1" applyBorder="1" applyAlignment="1">
      <alignment horizontal="center"/>
    </xf>
    <xf numFmtId="43" fontId="1" fillId="0" borderId="3" xfId="1" applyFont="1" applyBorder="1" applyAlignment="1">
      <alignment horizontal="center"/>
    </xf>
    <xf numFmtId="0" fontId="10" fillId="0" borderId="2" xfId="0" applyFont="1" applyBorder="1" applyAlignment="1">
      <alignment horizontal="center"/>
    </xf>
  </cellXfs>
  <cellStyles count="4">
    <cellStyle name="Cancel 4" xfId="3" xr:uid="{00000000-0005-0000-0000-000000000000}"/>
    <cellStyle name="Normal" xfId="0" builtinId="0"/>
    <cellStyle name="Normal 3" xfId="2" xr:uid="{00000000-0005-0000-0000-000002000000}"/>
    <cellStyle name="Vírgula" xfId="1" builtinId="3"/>
  </cellStyles>
  <dxfs count="1">
    <dxf>
      <font>
        <b/>
        <i val="0"/>
        <color auto="1"/>
      </font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41865</xdr:colOff>
      <xdr:row>7</xdr:row>
      <xdr:rowOff>55377</xdr:rowOff>
    </xdr:from>
    <xdr:to>
      <xdr:col>5</xdr:col>
      <xdr:colOff>376870</xdr:colOff>
      <xdr:row>7</xdr:row>
      <xdr:rowOff>2357680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5D7766FB-5206-47BF-91F2-026D78FDD9BE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023" t="13687" r="13399" b="7375"/>
        <a:stretch/>
      </xdr:blipFill>
      <xdr:spPr bwMode="auto">
        <a:xfrm>
          <a:off x="2205945" y="1518417"/>
          <a:ext cx="3726491" cy="23023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96320</xdr:colOff>
      <xdr:row>297</xdr:row>
      <xdr:rowOff>0</xdr:rowOff>
    </xdr:from>
    <xdr:to>
      <xdr:col>4</xdr:col>
      <xdr:colOff>97081</xdr:colOff>
      <xdr:row>301</xdr:row>
      <xdr:rowOff>129390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6248E57F-4E7A-42D6-A420-2E957C9F61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0400" y="50612040"/>
          <a:ext cx="2401646" cy="799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FCCC6-A307-4F04-BC51-318B90A02FE4}">
  <sheetPr>
    <outlinePr summaryBelow="0" summaryRight="0"/>
  </sheetPr>
  <dimension ref="A1:AB2672"/>
  <sheetViews>
    <sheetView tabSelected="1" view="pageBreakPreview" topLeftCell="A61" zoomScale="90" zoomScaleNormal="78" zoomScaleSheetLayoutView="90" zoomScalePageLayoutView="67" workbookViewId="0">
      <selection activeCell="B64" sqref="B64"/>
    </sheetView>
  </sheetViews>
  <sheetFormatPr defaultColWidth="9.109375" defaultRowHeight="13.2" x14ac:dyDescent="0.3"/>
  <cols>
    <col min="1" max="1" width="7.5546875" style="24" customWidth="1"/>
    <col min="2" max="2" width="9.77734375" style="24" customWidth="1"/>
    <col min="3" max="3" width="16.5546875" style="265" customWidth="1"/>
    <col min="4" max="4" width="35.109375" style="23" customWidth="1"/>
    <col min="5" max="5" width="14.44140625" style="26" customWidth="1"/>
    <col min="6" max="7" width="14.6640625" style="26" customWidth="1"/>
    <col min="8" max="8" width="20" style="26" customWidth="1"/>
    <col min="9" max="9" width="14.6640625" style="26" customWidth="1"/>
    <col min="10" max="10" width="13.77734375" style="26" customWidth="1"/>
    <col min="11" max="11" width="13.77734375" style="25" customWidth="1"/>
    <col min="12" max="12" width="28.33203125" style="25" customWidth="1"/>
    <col min="13" max="13" width="13.77734375" style="25" customWidth="1"/>
    <col min="14" max="17" width="13.77734375" style="26" customWidth="1"/>
    <col min="18" max="20" width="10.88671875" style="26" customWidth="1"/>
    <col min="21" max="21" width="9.109375" style="26"/>
    <col min="22" max="22" width="9.44140625" style="26" bestFit="1" customWidth="1"/>
    <col min="23" max="27" width="9.109375" style="26"/>
    <col min="28" max="28" width="9.109375" style="23"/>
    <col min="29" max="30" width="9.44140625" style="23" bestFit="1" customWidth="1"/>
    <col min="31" max="16384" width="9.109375" style="23"/>
  </cols>
  <sheetData>
    <row r="1" spans="1:27" s="259" customFormat="1" ht="36" customHeight="1" x14ac:dyDescent="0.3">
      <c r="A1" s="256"/>
      <c r="B1" s="938" t="s">
        <v>511</v>
      </c>
      <c r="C1" s="939"/>
      <c r="D1" s="939"/>
      <c r="E1" s="939"/>
      <c r="F1" s="939"/>
      <c r="G1" s="939"/>
      <c r="H1" s="939"/>
      <c r="I1" s="939"/>
      <c r="J1" s="939"/>
      <c r="K1" s="940"/>
      <c r="L1" s="257"/>
      <c r="M1" s="257"/>
      <c r="N1" s="258"/>
      <c r="O1" s="258"/>
      <c r="P1" s="258"/>
      <c r="Q1" s="258"/>
      <c r="R1" s="258"/>
      <c r="S1" s="258"/>
      <c r="T1" s="258"/>
      <c r="U1" s="258"/>
      <c r="V1" s="258"/>
      <c r="W1" s="258"/>
      <c r="X1" s="258"/>
      <c r="Y1" s="258"/>
      <c r="Z1" s="258"/>
      <c r="AA1" s="258"/>
    </row>
    <row r="2" spans="1:27" x14ac:dyDescent="0.3">
      <c r="C2" s="159"/>
      <c r="D2" s="24"/>
      <c r="E2" s="25"/>
      <c r="F2" s="25"/>
      <c r="G2" s="25"/>
      <c r="H2" s="25"/>
      <c r="I2" s="25"/>
      <c r="J2" s="25"/>
    </row>
    <row r="3" spans="1:27" x14ac:dyDescent="0.3">
      <c r="C3" s="159"/>
      <c r="D3" s="24"/>
      <c r="E3" s="25"/>
      <c r="F3" s="25"/>
      <c r="G3" s="25"/>
      <c r="H3" s="25"/>
      <c r="I3" s="25"/>
      <c r="J3" s="25"/>
    </row>
    <row r="4" spans="1:27" x14ac:dyDescent="0.3">
      <c r="C4" s="159" t="s">
        <v>684</v>
      </c>
      <c r="D4" s="260" t="s">
        <v>16</v>
      </c>
      <c r="E4" s="25"/>
      <c r="F4" s="25"/>
      <c r="G4" s="25"/>
      <c r="H4" s="25"/>
      <c r="I4" s="25"/>
      <c r="J4" s="25"/>
    </row>
    <row r="5" spans="1:27" x14ac:dyDescent="0.3">
      <c r="C5" s="159"/>
      <c r="E5" s="262" t="s">
        <v>17</v>
      </c>
      <c r="F5" s="262" t="s">
        <v>18</v>
      </c>
      <c r="G5" s="25"/>
      <c r="H5" s="25"/>
      <c r="I5" s="25"/>
      <c r="J5" s="25"/>
    </row>
    <row r="6" spans="1:27" s="265" customFormat="1" x14ac:dyDescent="0.3">
      <c r="A6" s="159"/>
      <c r="B6" s="159"/>
      <c r="C6" s="159"/>
      <c r="D6" s="159"/>
      <c r="E6" s="263" t="s">
        <v>25</v>
      </c>
      <c r="F6" s="263" t="s">
        <v>26</v>
      </c>
      <c r="G6" s="246" t="s">
        <v>27</v>
      </c>
      <c r="H6" s="264"/>
      <c r="I6" s="264"/>
      <c r="J6" s="264"/>
      <c r="K6" s="264"/>
    </row>
    <row r="7" spans="1:27" x14ac:dyDescent="0.3">
      <c r="C7" s="159"/>
      <c r="D7" s="261" t="s">
        <v>19</v>
      </c>
      <c r="E7" s="18">
        <v>4</v>
      </c>
      <c r="F7" s="266">
        <v>2.5</v>
      </c>
      <c r="G7" s="267">
        <v>10</v>
      </c>
      <c r="H7" s="264"/>
      <c r="I7" s="25"/>
      <c r="J7" s="25"/>
    </row>
    <row r="8" spans="1:27" ht="189.75" customHeight="1" x14ac:dyDescent="0.3">
      <c r="C8" s="159"/>
      <c r="D8" s="24"/>
      <c r="E8" s="25"/>
      <c r="F8" s="264"/>
      <c r="G8" s="264"/>
      <c r="H8" s="264"/>
      <c r="I8" s="25"/>
      <c r="J8" s="25"/>
    </row>
    <row r="9" spans="1:27" x14ac:dyDescent="0.3">
      <c r="C9" s="159"/>
      <c r="D9" s="24"/>
      <c r="E9" s="25"/>
      <c r="F9" s="25"/>
      <c r="G9" s="25"/>
      <c r="H9" s="25"/>
      <c r="I9" s="25"/>
      <c r="J9" s="25"/>
    </row>
    <row r="10" spans="1:27" ht="15.75" customHeight="1" x14ac:dyDescent="0.3">
      <c r="C10" s="159"/>
      <c r="D10" s="842" t="s">
        <v>686</v>
      </c>
      <c r="E10" s="843"/>
      <c r="F10" s="843"/>
      <c r="G10" s="843"/>
      <c r="H10" s="269">
        <v>10</v>
      </c>
      <c r="I10" s="270" t="s">
        <v>4</v>
      </c>
      <c r="J10" s="25"/>
    </row>
    <row r="11" spans="1:27" x14ac:dyDescent="0.3">
      <c r="C11" s="159"/>
      <c r="D11" s="24"/>
      <c r="E11" s="25"/>
      <c r="F11" s="25"/>
      <c r="G11" s="25"/>
      <c r="H11" s="25"/>
      <c r="I11" s="25"/>
      <c r="J11" s="25"/>
    </row>
    <row r="12" spans="1:27" x14ac:dyDescent="0.3">
      <c r="C12" s="159" t="s">
        <v>687</v>
      </c>
      <c r="D12" s="260" t="s">
        <v>688</v>
      </c>
      <c r="E12" s="25"/>
      <c r="F12" s="25"/>
      <c r="G12" s="25"/>
      <c r="H12" s="25"/>
      <c r="I12" s="25"/>
      <c r="J12" s="25"/>
    </row>
    <row r="13" spans="1:27" x14ac:dyDescent="0.3">
      <c r="C13" s="159"/>
      <c r="D13" s="604"/>
      <c r="E13" s="262" t="s">
        <v>685</v>
      </c>
      <c r="F13" s="262" t="s">
        <v>18</v>
      </c>
      <c r="G13" s="25"/>
      <c r="H13" s="25"/>
      <c r="I13" s="25"/>
      <c r="J13" s="25"/>
    </row>
    <row r="14" spans="1:27" x14ac:dyDescent="0.3">
      <c r="C14" s="159"/>
      <c r="D14" s="159"/>
      <c r="E14" s="263" t="s">
        <v>25</v>
      </c>
      <c r="F14" s="263" t="s">
        <v>26</v>
      </c>
      <c r="G14" s="599" t="s">
        <v>27</v>
      </c>
      <c r="H14" s="25"/>
      <c r="I14" s="25"/>
      <c r="J14" s="25"/>
    </row>
    <row r="15" spans="1:27" x14ac:dyDescent="0.3">
      <c r="C15" s="159"/>
      <c r="D15" s="261" t="s">
        <v>689</v>
      </c>
      <c r="E15" s="18">
        <v>455.45</v>
      </c>
      <c r="F15" s="266">
        <v>2.2000000000000002</v>
      </c>
      <c r="G15" s="267">
        <v>1001.99</v>
      </c>
      <c r="H15" s="25"/>
      <c r="I15" s="25"/>
      <c r="J15" s="25"/>
    </row>
    <row r="16" spans="1:27" x14ac:dyDescent="0.3">
      <c r="C16" s="159"/>
      <c r="D16" s="24"/>
      <c r="E16" s="25"/>
      <c r="F16" s="25"/>
      <c r="G16" s="271"/>
      <c r="H16" s="25"/>
      <c r="I16" s="25"/>
      <c r="J16" s="25"/>
    </row>
    <row r="17" spans="1:11" x14ac:dyDescent="0.3">
      <c r="C17" s="159"/>
      <c r="D17" s="842" t="s">
        <v>980</v>
      </c>
      <c r="E17" s="843"/>
      <c r="F17" s="843"/>
      <c r="G17" s="843"/>
      <c r="H17" s="269">
        <v>1001.99</v>
      </c>
      <c r="I17" s="270" t="s">
        <v>4</v>
      </c>
      <c r="J17" s="25"/>
    </row>
    <row r="18" spans="1:11" x14ac:dyDescent="0.3">
      <c r="C18" s="159"/>
      <c r="D18" s="24"/>
      <c r="E18" s="25"/>
      <c r="F18" s="25"/>
      <c r="G18" s="271"/>
      <c r="H18" s="25"/>
      <c r="I18" s="25"/>
      <c r="J18" s="25"/>
    </row>
    <row r="19" spans="1:11" x14ac:dyDescent="0.3">
      <c r="C19" s="159"/>
      <c r="D19" s="24"/>
      <c r="E19" s="25"/>
      <c r="F19" s="25"/>
      <c r="G19" s="271"/>
      <c r="H19" s="25"/>
      <c r="I19" s="25"/>
      <c r="J19" s="25"/>
    </row>
    <row r="20" spans="1:11" s="272" customFormat="1" x14ac:dyDescent="0.3">
      <c r="A20" s="260"/>
      <c r="B20" s="260"/>
      <c r="C20" s="159" t="s">
        <v>683</v>
      </c>
      <c r="D20" s="260" t="s">
        <v>0</v>
      </c>
      <c r="E20" s="271"/>
      <c r="F20" s="271"/>
      <c r="G20" s="271"/>
      <c r="H20" s="271"/>
      <c r="I20" s="271"/>
      <c r="J20" s="271"/>
      <c r="K20" s="260"/>
    </row>
    <row r="21" spans="1:11" x14ac:dyDescent="0.3">
      <c r="C21" s="159"/>
      <c r="D21" s="24"/>
      <c r="E21" s="25"/>
      <c r="F21" s="25"/>
      <c r="G21" s="25"/>
      <c r="H21" s="25"/>
      <c r="I21" s="25"/>
      <c r="J21" s="25"/>
      <c r="K21" s="24"/>
    </row>
    <row r="22" spans="1:11" x14ac:dyDescent="0.3">
      <c r="C22" s="159"/>
      <c r="D22" s="24"/>
      <c r="E22" s="246" t="s">
        <v>12</v>
      </c>
      <c r="F22" s="246" t="s">
        <v>13</v>
      </c>
      <c r="G22" s="246" t="s">
        <v>1</v>
      </c>
      <c r="H22" s="25"/>
      <c r="I22" s="25"/>
      <c r="J22" s="25"/>
    </row>
    <row r="23" spans="1:11" x14ac:dyDescent="0.3">
      <c r="C23" s="159"/>
      <c r="D23" s="24" t="s">
        <v>5</v>
      </c>
      <c r="E23" s="18">
        <v>60</v>
      </c>
      <c r="F23" s="18">
        <v>3</v>
      </c>
      <c r="G23" s="18">
        <v>63</v>
      </c>
      <c r="H23" s="246" t="s">
        <v>2</v>
      </c>
      <c r="I23" s="25"/>
      <c r="J23" s="25"/>
    </row>
    <row r="24" spans="1:11" ht="13.8" thickBot="1" x14ac:dyDescent="0.35">
      <c r="C24" s="159"/>
      <c r="D24" s="24"/>
      <c r="E24" s="273">
        <v>60.6</v>
      </c>
      <c r="F24" s="273">
        <v>3</v>
      </c>
      <c r="G24" s="273">
        <v>63.6</v>
      </c>
      <c r="H24" s="274" t="s">
        <v>3</v>
      </c>
      <c r="I24" s="25"/>
      <c r="J24" s="25"/>
    </row>
    <row r="25" spans="1:11" x14ac:dyDescent="0.3">
      <c r="C25" s="159"/>
      <c r="D25" s="24" t="s">
        <v>7</v>
      </c>
      <c r="E25" s="268">
        <v>15.15</v>
      </c>
      <c r="F25" s="268">
        <v>3</v>
      </c>
      <c r="G25" s="268">
        <v>18.149999999999999</v>
      </c>
      <c r="H25" s="263" t="s">
        <v>8</v>
      </c>
      <c r="I25" s="25"/>
      <c r="J25" s="25"/>
    </row>
    <row r="26" spans="1:11" ht="13.8" thickBot="1" x14ac:dyDescent="0.35">
      <c r="C26" s="159"/>
      <c r="D26" s="24"/>
      <c r="E26" s="273">
        <v>3.8</v>
      </c>
      <c r="F26" s="273">
        <v>3</v>
      </c>
      <c r="G26" s="273">
        <v>6.8</v>
      </c>
      <c r="H26" s="274" t="s">
        <v>9</v>
      </c>
      <c r="I26" s="25"/>
      <c r="J26" s="25"/>
    </row>
    <row r="27" spans="1:11" x14ac:dyDescent="0.3">
      <c r="C27" s="159"/>
      <c r="D27" s="24"/>
      <c r="E27" s="268">
        <v>2.8</v>
      </c>
      <c r="F27" s="268">
        <v>3</v>
      </c>
      <c r="G27" s="268">
        <v>5.8</v>
      </c>
      <c r="H27" s="263" t="s">
        <v>10</v>
      </c>
      <c r="I27" s="25"/>
      <c r="J27" s="25"/>
    </row>
    <row r="28" spans="1:11" ht="13.8" thickBot="1" x14ac:dyDescent="0.35">
      <c r="C28" s="159"/>
      <c r="D28" s="24"/>
      <c r="E28" s="273">
        <v>3.45</v>
      </c>
      <c r="F28" s="273">
        <v>3</v>
      </c>
      <c r="G28" s="273">
        <v>6.45</v>
      </c>
      <c r="H28" s="274" t="s">
        <v>11</v>
      </c>
      <c r="I28" s="25"/>
      <c r="J28" s="25"/>
    </row>
    <row r="29" spans="1:11" x14ac:dyDescent="0.3">
      <c r="C29" s="159"/>
      <c r="D29" s="24" t="s">
        <v>6</v>
      </c>
      <c r="E29" s="268">
        <v>12.3</v>
      </c>
      <c r="F29" s="268">
        <v>2</v>
      </c>
      <c r="G29" s="268">
        <v>14.3</v>
      </c>
      <c r="H29" s="263" t="s">
        <v>14</v>
      </c>
      <c r="I29" s="25"/>
      <c r="J29" s="25"/>
    </row>
    <row r="30" spans="1:11" ht="13.8" thickBot="1" x14ac:dyDescent="0.35">
      <c r="C30" s="159"/>
      <c r="D30" s="24"/>
      <c r="E30" s="273">
        <v>3</v>
      </c>
      <c r="F30" s="273">
        <v>2</v>
      </c>
      <c r="G30" s="273">
        <v>5</v>
      </c>
      <c r="H30" s="274" t="s">
        <v>15</v>
      </c>
      <c r="I30" s="25"/>
      <c r="J30" s="25"/>
    </row>
    <row r="31" spans="1:11" x14ac:dyDescent="0.3">
      <c r="C31" s="159"/>
      <c r="D31" s="24" t="s">
        <v>36</v>
      </c>
      <c r="E31" s="275">
        <v>6.65</v>
      </c>
      <c r="F31" s="275">
        <v>3</v>
      </c>
      <c r="G31" s="275">
        <v>9.65</v>
      </c>
      <c r="H31" s="276" t="s">
        <v>51</v>
      </c>
      <c r="I31" s="25"/>
      <c r="J31" s="25"/>
    </row>
    <row r="32" spans="1:11" ht="13.8" thickBot="1" x14ac:dyDescent="0.35">
      <c r="C32" s="159"/>
      <c r="D32" s="24"/>
      <c r="E32" s="273">
        <v>4.91</v>
      </c>
      <c r="F32" s="273">
        <v>3</v>
      </c>
      <c r="G32" s="273">
        <v>7.91</v>
      </c>
      <c r="H32" s="274" t="s">
        <v>52</v>
      </c>
      <c r="I32" s="25"/>
      <c r="J32" s="25"/>
    </row>
    <row r="33" spans="3:10" x14ac:dyDescent="0.3">
      <c r="C33" s="159"/>
      <c r="D33" s="24" t="s">
        <v>49</v>
      </c>
      <c r="E33" s="268">
        <v>3.2</v>
      </c>
      <c r="F33" s="268">
        <v>3</v>
      </c>
      <c r="G33" s="268">
        <v>6.2</v>
      </c>
      <c r="H33" s="263" t="s">
        <v>54</v>
      </c>
      <c r="I33" s="25"/>
      <c r="J33" s="25"/>
    </row>
    <row r="34" spans="3:10" ht="13.8" thickBot="1" x14ac:dyDescent="0.35">
      <c r="C34" s="159"/>
      <c r="D34" s="24"/>
      <c r="E34" s="273">
        <v>3.2</v>
      </c>
      <c r="F34" s="273">
        <v>3</v>
      </c>
      <c r="G34" s="273">
        <v>6.2</v>
      </c>
      <c r="H34" s="274" t="s">
        <v>55</v>
      </c>
      <c r="I34" s="25"/>
      <c r="J34" s="25"/>
    </row>
    <row r="35" spans="3:10" x14ac:dyDescent="0.3">
      <c r="C35" s="159"/>
      <c r="D35" s="24" t="s">
        <v>50</v>
      </c>
      <c r="E35" s="268">
        <v>5.2590000000000003</v>
      </c>
      <c r="F35" s="268">
        <v>3</v>
      </c>
      <c r="G35" s="268">
        <v>8.2590000000000003</v>
      </c>
      <c r="H35" s="263" t="s">
        <v>56</v>
      </c>
      <c r="I35" s="25"/>
      <c r="J35" s="25"/>
    </row>
    <row r="36" spans="3:10" ht="13.8" thickBot="1" x14ac:dyDescent="0.35">
      <c r="C36" s="159"/>
      <c r="D36" s="24"/>
      <c r="E36" s="273">
        <v>2.27</v>
      </c>
      <c r="F36" s="273">
        <v>3</v>
      </c>
      <c r="G36" s="273">
        <v>5.27</v>
      </c>
      <c r="H36" s="274" t="s">
        <v>57</v>
      </c>
      <c r="I36" s="25"/>
      <c r="J36" s="25"/>
    </row>
    <row r="37" spans="3:10" x14ac:dyDescent="0.3">
      <c r="C37" s="159"/>
      <c r="D37" s="24"/>
      <c r="E37" s="25"/>
      <c r="F37" s="25"/>
      <c r="G37" s="25"/>
      <c r="H37" s="25"/>
      <c r="I37" s="25"/>
      <c r="J37" s="25"/>
    </row>
    <row r="38" spans="3:10" x14ac:dyDescent="0.3">
      <c r="C38" s="159"/>
      <c r="D38" s="24"/>
      <c r="E38" s="246" t="s">
        <v>29</v>
      </c>
      <c r="F38" s="18">
        <v>4006.8</v>
      </c>
      <c r="G38" s="25"/>
      <c r="H38" s="25"/>
      <c r="I38" s="25"/>
      <c r="J38" s="25"/>
    </row>
    <row r="39" spans="3:10" x14ac:dyDescent="0.3">
      <c r="C39" s="159"/>
      <c r="D39" s="24"/>
      <c r="E39" s="246" t="s">
        <v>30</v>
      </c>
      <c r="F39" s="18">
        <v>123.41999999999999</v>
      </c>
      <c r="G39" s="25"/>
      <c r="H39" s="25"/>
      <c r="I39" s="25"/>
      <c r="J39" s="25"/>
    </row>
    <row r="40" spans="3:10" x14ac:dyDescent="0.3">
      <c r="C40" s="159"/>
      <c r="D40" s="24"/>
      <c r="E40" s="246" t="s">
        <v>31</v>
      </c>
      <c r="F40" s="18">
        <v>37.409999999999997</v>
      </c>
      <c r="G40" s="25"/>
      <c r="H40" s="25"/>
      <c r="I40" s="25"/>
      <c r="J40" s="25"/>
    </row>
    <row r="41" spans="3:10" x14ac:dyDescent="0.3">
      <c r="C41" s="159"/>
      <c r="D41" s="24"/>
      <c r="E41" s="246" t="s">
        <v>32</v>
      </c>
      <c r="F41" s="18">
        <v>71.5</v>
      </c>
      <c r="G41" s="25"/>
      <c r="H41" s="25"/>
      <c r="I41" s="25"/>
      <c r="J41" s="25"/>
    </row>
    <row r="42" spans="3:10" x14ac:dyDescent="0.3">
      <c r="C42" s="159"/>
      <c r="D42" s="24"/>
      <c r="E42" s="246" t="s">
        <v>53</v>
      </c>
      <c r="F42" s="18">
        <v>76.331500000000005</v>
      </c>
      <c r="G42" s="25"/>
      <c r="H42" s="25"/>
      <c r="I42" s="25"/>
      <c r="J42" s="25"/>
    </row>
    <row r="43" spans="3:10" x14ac:dyDescent="0.3">
      <c r="C43" s="159"/>
      <c r="D43" s="24"/>
      <c r="E43" s="246" t="s">
        <v>58</v>
      </c>
      <c r="F43" s="18">
        <v>38.440000000000005</v>
      </c>
      <c r="G43" s="25"/>
      <c r="H43" s="25"/>
      <c r="I43" s="25"/>
      <c r="J43" s="25"/>
    </row>
    <row r="44" spans="3:10" x14ac:dyDescent="0.3">
      <c r="C44" s="159"/>
      <c r="D44" s="24"/>
      <c r="E44" s="246" t="s">
        <v>59</v>
      </c>
      <c r="F44" s="18">
        <v>43.524929999999998</v>
      </c>
      <c r="G44" s="25"/>
      <c r="H44" s="25"/>
      <c r="I44" s="25"/>
      <c r="J44" s="25"/>
    </row>
    <row r="45" spans="3:10" x14ac:dyDescent="0.3">
      <c r="C45" s="159"/>
      <c r="D45" s="24"/>
      <c r="E45" s="25"/>
      <c r="F45" s="18">
        <v>4397.4264299999995</v>
      </c>
      <c r="G45" s="25"/>
      <c r="H45" s="25"/>
      <c r="I45" s="25"/>
      <c r="J45" s="25"/>
    </row>
    <row r="46" spans="3:10" x14ac:dyDescent="0.3">
      <c r="C46" s="159"/>
      <c r="D46" s="24"/>
      <c r="E46" s="25"/>
      <c r="F46" s="25"/>
      <c r="G46" s="25"/>
      <c r="H46" s="25"/>
      <c r="I46" s="25"/>
      <c r="J46" s="25"/>
    </row>
    <row r="47" spans="3:10" ht="15.75" customHeight="1" x14ac:dyDescent="0.3">
      <c r="C47" s="159"/>
      <c r="D47" s="842" t="s">
        <v>981</v>
      </c>
      <c r="E47" s="843"/>
      <c r="F47" s="843"/>
      <c r="G47" s="843"/>
      <c r="H47" s="269">
        <v>4397.4264299999995</v>
      </c>
      <c r="I47" s="270" t="s">
        <v>4</v>
      </c>
      <c r="J47" s="25"/>
    </row>
    <row r="48" spans="3:10" x14ac:dyDescent="0.3">
      <c r="C48" s="159"/>
      <c r="D48" s="24"/>
      <c r="E48" s="25"/>
      <c r="F48" s="25"/>
      <c r="G48" s="25"/>
      <c r="H48" s="25"/>
      <c r="I48" s="25"/>
      <c r="J48" s="25"/>
    </row>
    <row r="49" spans="3:22" x14ac:dyDescent="0.3">
      <c r="C49" s="280" t="s">
        <v>668</v>
      </c>
      <c r="D49" s="603" t="s">
        <v>21</v>
      </c>
      <c r="E49" s="25"/>
      <c r="F49" s="25"/>
      <c r="G49" s="25"/>
      <c r="H49" s="25"/>
      <c r="I49" s="25"/>
      <c r="J49" s="25"/>
    </row>
    <row r="50" spans="3:22" x14ac:dyDescent="0.3">
      <c r="C50" s="159"/>
      <c r="D50" s="260"/>
      <c r="E50" s="25"/>
      <c r="F50" s="25"/>
      <c r="G50" s="25"/>
      <c r="H50" s="25"/>
      <c r="I50" s="25"/>
      <c r="J50" s="25"/>
      <c r="O50" s="284"/>
    </row>
    <row r="51" spans="3:22" x14ac:dyDescent="0.3">
      <c r="C51" s="285"/>
      <c r="D51" s="285" t="s">
        <v>515</v>
      </c>
      <c r="E51" s="285" t="s">
        <v>516</v>
      </c>
      <c r="F51" s="285" t="s">
        <v>517</v>
      </c>
      <c r="G51" s="285" t="s">
        <v>518</v>
      </c>
      <c r="H51" s="285" t="s">
        <v>519</v>
      </c>
      <c r="I51" s="285" t="s">
        <v>520</v>
      </c>
      <c r="J51" s="285" t="s">
        <v>521</v>
      </c>
      <c r="K51" s="285" t="s">
        <v>522</v>
      </c>
      <c r="L51" s="286" t="s">
        <v>524</v>
      </c>
      <c r="M51" s="285" t="s">
        <v>525</v>
      </c>
      <c r="N51" s="285" t="s">
        <v>523</v>
      </c>
      <c r="O51" s="284"/>
      <c r="P51" s="23"/>
      <c r="Q51" s="23"/>
      <c r="R51" s="23"/>
      <c r="S51" s="23"/>
      <c r="T51" s="23"/>
      <c r="U51" s="278"/>
      <c r="V51" s="278"/>
    </row>
    <row r="52" spans="3:22" x14ac:dyDescent="0.3">
      <c r="C52" s="287">
        <v>1</v>
      </c>
      <c r="D52" s="287" t="s">
        <v>512</v>
      </c>
      <c r="E52" s="76">
        <v>12</v>
      </c>
      <c r="F52" s="76">
        <v>1</v>
      </c>
      <c r="G52" s="288">
        <v>2</v>
      </c>
      <c r="H52" s="76">
        <v>1.25</v>
      </c>
      <c r="I52" s="76">
        <v>2.25</v>
      </c>
      <c r="J52" s="76">
        <v>4.5</v>
      </c>
      <c r="K52" s="76">
        <v>54</v>
      </c>
      <c r="L52" s="76">
        <v>1.35</v>
      </c>
      <c r="M52" s="76">
        <v>6.0750000000000002</v>
      </c>
      <c r="N52" s="76">
        <v>72.900000000000006</v>
      </c>
      <c r="O52" s="289"/>
      <c r="P52" s="23"/>
      <c r="Q52" s="23"/>
      <c r="R52" s="23"/>
      <c r="S52" s="23"/>
      <c r="T52" s="23"/>
      <c r="U52" s="278"/>
      <c r="V52" s="278"/>
    </row>
    <row r="53" spans="3:22" x14ac:dyDescent="0.3">
      <c r="C53" s="287">
        <v>2</v>
      </c>
      <c r="D53" s="287" t="s">
        <v>513</v>
      </c>
      <c r="E53" s="76">
        <v>12</v>
      </c>
      <c r="F53" s="76">
        <v>1</v>
      </c>
      <c r="G53" s="288">
        <v>2</v>
      </c>
      <c r="H53" s="76">
        <v>1.25</v>
      </c>
      <c r="I53" s="76">
        <v>2.25</v>
      </c>
      <c r="J53" s="76">
        <v>4.5</v>
      </c>
      <c r="K53" s="76">
        <v>54</v>
      </c>
      <c r="L53" s="76">
        <v>1.35</v>
      </c>
      <c r="M53" s="76">
        <v>6.0750000000000002</v>
      </c>
      <c r="N53" s="76">
        <v>72.900000000000006</v>
      </c>
      <c r="O53" s="289"/>
      <c r="P53" s="23"/>
      <c r="Q53" s="23"/>
      <c r="R53" s="23"/>
      <c r="S53" s="23"/>
      <c r="T53" s="23"/>
      <c r="U53" s="278"/>
      <c r="V53" s="278"/>
    </row>
    <row r="54" spans="3:22" x14ac:dyDescent="0.3">
      <c r="C54" s="287">
        <v>3</v>
      </c>
      <c r="D54" s="287" t="s">
        <v>514</v>
      </c>
      <c r="E54" s="76">
        <v>4</v>
      </c>
      <c r="F54" s="76">
        <v>1.4</v>
      </c>
      <c r="G54" s="288">
        <v>2.4</v>
      </c>
      <c r="H54" s="76">
        <v>3.2</v>
      </c>
      <c r="I54" s="76">
        <v>4.2</v>
      </c>
      <c r="J54" s="76">
        <v>10.08</v>
      </c>
      <c r="K54" s="76">
        <v>40.32</v>
      </c>
      <c r="L54" s="76">
        <v>1.35</v>
      </c>
      <c r="M54" s="76">
        <v>13.608000000000001</v>
      </c>
      <c r="N54" s="76">
        <v>54.432000000000002</v>
      </c>
      <c r="O54" s="289"/>
      <c r="P54" s="23"/>
      <c r="Q54" s="23"/>
      <c r="R54" s="23"/>
      <c r="S54" s="23"/>
      <c r="T54" s="23"/>
      <c r="U54" s="278"/>
      <c r="V54" s="278"/>
    </row>
    <row r="55" spans="3:22" x14ac:dyDescent="0.3">
      <c r="C55" s="287">
        <v>4</v>
      </c>
      <c r="D55" s="76" t="s">
        <v>526</v>
      </c>
      <c r="E55" s="76">
        <v>10</v>
      </c>
      <c r="F55" s="76">
        <v>1.5</v>
      </c>
      <c r="G55" s="288">
        <v>2.4900000000000002</v>
      </c>
      <c r="H55" s="76">
        <v>3.5</v>
      </c>
      <c r="I55" s="76">
        <v>4.5</v>
      </c>
      <c r="J55" s="76">
        <v>11.205000000000002</v>
      </c>
      <c r="K55" s="76">
        <v>112.05000000000001</v>
      </c>
      <c r="L55" s="76">
        <v>1.35</v>
      </c>
      <c r="M55" s="76">
        <v>15.126750000000003</v>
      </c>
      <c r="N55" s="76">
        <v>151.26750000000001</v>
      </c>
      <c r="O55" s="289"/>
      <c r="P55" s="23"/>
      <c r="Q55" s="23"/>
      <c r="R55" s="23"/>
      <c r="S55" s="23"/>
      <c r="T55" s="23"/>
      <c r="U55" s="278"/>
      <c r="V55" s="278"/>
    </row>
    <row r="56" spans="3:22" x14ac:dyDescent="0.3">
      <c r="C56" s="287">
        <v>5</v>
      </c>
      <c r="D56" s="76" t="s">
        <v>527</v>
      </c>
      <c r="E56" s="76">
        <v>10</v>
      </c>
      <c r="F56" s="76">
        <v>1.5</v>
      </c>
      <c r="G56" s="288">
        <v>2.4900000000000002</v>
      </c>
      <c r="H56" s="76">
        <v>3.5</v>
      </c>
      <c r="I56" s="76">
        <v>4.5</v>
      </c>
      <c r="J56" s="76">
        <v>11.205000000000002</v>
      </c>
      <c r="K56" s="76">
        <v>112.05000000000001</v>
      </c>
      <c r="L56" s="76">
        <v>1.35</v>
      </c>
      <c r="M56" s="76">
        <v>15.126750000000003</v>
      </c>
      <c r="N56" s="76">
        <v>151.26750000000001</v>
      </c>
      <c r="O56" s="289"/>
      <c r="P56" s="23"/>
      <c r="Q56" s="23"/>
      <c r="R56" s="23"/>
      <c r="S56" s="23"/>
      <c r="T56" s="23"/>
      <c r="U56" s="278"/>
      <c r="V56" s="278"/>
    </row>
    <row r="57" spans="3:22" x14ac:dyDescent="0.3">
      <c r="C57" s="287">
        <v>6</v>
      </c>
      <c r="D57" s="76" t="s">
        <v>528</v>
      </c>
      <c r="E57" s="76">
        <v>1</v>
      </c>
      <c r="F57" s="76">
        <v>1</v>
      </c>
      <c r="G57" s="288">
        <v>2</v>
      </c>
      <c r="H57" s="76">
        <v>2</v>
      </c>
      <c r="I57" s="76">
        <v>3</v>
      </c>
      <c r="J57" s="76">
        <v>6</v>
      </c>
      <c r="K57" s="76">
        <v>6</v>
      </c>
      <c r="L57" s="76">
        <v>1.35</v>
      </c>
      <c r="M57" s="76">
        <v>8.1000000000000014</v>
      </c>
      <c r="N57" s="76">
        <v>8.1000000000000014</v>
      </c>
      <c r="O57" s="289"/>
      <c r="P57" s="23"/>
      <c r="Q57" s="23"/>
      <c r="R57" s="23"/>
      <c r="S57" s="23"/>
      <c r="T57" s="23"/>
      <c r="U57" s="278"/>
      <c r="V57" s="278"/>
    </row>
    <row r="58" spans="3:22" x14ac:dyDescent="0.3">
      <c r="C58" s="287">
        <v>7</v>
      </c>
      <c r="D58" s="76" t="s">
        <v>529</v>
      </c>
      <c r="E58" s="76">
        <v>4</v>
      </c>
      <c r="F58" s="76">
        <v>1.25</v>
      </c>
      <c r="G58" s="288">
        <v>2.25</v>
      </c>
      <c r="H58" s="76">
        <v>1</v>
      </c>
      <c r="I58" s="76">
        <v>2</v>
      </c>
      <c r="J58" s="76">
        <v>4.5</v>
      </c>
      <c r="K58" s="76">
        <v>18</v>
      </c>
      <c r="L58" s="76">
        <v>1.35</v>
      </c>
      <c r="M58" s="76">
        <v>6.0750000000000002</v>
      </c>
      <c r="N58" s="76">
        <v>24.3</v>
      </c>
      <c r="O58" s="289"/>
      <c r="P58" s="23"/>
      <c r="Q58" s="23"/>
      <c r="R58" s="23"/>
      <c r="S58" s="23"/>
      <c r="T58" s="23"/>
      <c r="U58" s="23"/>
      <c r="V58" s="23"/>
    </row>
    <row r="59" spans="3:22" x14ac:dyDescent="0.3">
      <c r="C59" s="287">
        <v>8</v>
      </c>
      <c r="D59" s="76" t="s">
        <v>530</v>
      </c>
      <c r="E59" s="76">
        <v>4</v>
      </c>
      <c r="F59" s="76">
        <v>1.25</v>
      </c>
      <c r="G59" s="288">
        <v>2.25</v>
      </c>
      <c r="H59" s="76">
        <v>1</v>
      </c>
      <c r="I59" s="76">
        <v>2</v>
      </c>
      <c r="J59" s="76">
        <v>4.5</v>
      </c>
      <c r="K59" s="76">
        <v>18</v>
      </c>
      <c r="L59" s="76">
        <v>1.35</v>
      </c>
      <c r="M59" s="76">
        <v>6.0750000000000002</v>
      </c>
      <c r="N59" s="76">
        <v>24.3</v>
      </c>
      <c r="O59" s="289"/>
      <c r="P59" s="23"/>
      <c r="Q59" s="23"/>
      <c r="R59" s="23"/>
      <c r="S59" s="23"/>
      <c r="T59" s="23"/>
      <c r="U59" s="23"/>
      <c r="V59" s="23"/>
    </row>
    <row r="60" spans="3:22" x14ac:dyDescent="0.3">
      <c r="C60" s="287">
        <v>9</v>
      </c>
      <c r="D60" s="76" t="s">
        <v>531</v>
      </c>
      <c r="E60" s="76">
        <v>4</v>
      </c>
      <c r="F60" s="76">
        <v>1.25</v>
      </c>
      <c r="G60" s="288">
        <v>2.25</v>
      </c>
      <c r="H60" s="76">
        <v>1.75</v>
      </c>
      <c r="I60" s="76">
        <v>2.75</v>
      </c>
      <c r="J60" s="76">
        <v>6.1875</v>
      </c>
      <c r="K60" s="76">
        <v>24.75</v>
      </c>
      <c r="L60" s="76">
        <v>1.35</v>
      </c>
      <c r="M60" s="76">
        <v>8.3531250000000004</v>
      </c>
      <c r="N60" s="76">
        <v>33.412500000000001</v>
      </c>
      <c r="O60" s="289"/>
      <c r="P60" s="23"/>
      <c r="Q60" s="23"/>
      <c r="R60" s="23"/>
      <c r="S60" s="23"/>
      <c r="T60" s="23"/>
      <c r="U60" s="23"/>
      <c r="V60" s="23"/>
    </row>
    <row r="61" spans="3:22" x14ac:dyDescent="0.3">
      <c r="C61" s="287">
        <v>10</v>
      </c>
      <c r="D61" s="76" t="s">
        <v>532</v>
      </c>
      <c r="E61" s="76">
        <v>8</v>
      </c>
      <c r="F61" s="76">
        <v>1.6</v>
      </c>
      <c r="G61" s="288">
        <v>2.4900000000000002</v>
      </c>
      <c r="H61" s="76">
        <v>1.9</v>
      </c>
      <c r="I61" s="76">
        <v>2.9</v>
      </c>
      <c r="J61" s="76">
        <v>7.2210000000000001</v>
      </c>
      <c r="K61" s="76">
        <v>57.768000000000001</v>
      </c>
      <c r="L61" s="76">
        <v>1.35</v>
      </c>
      <c r="M61" s="76">
        <v>9.7483500000000003</v>
      </c>
      <c r="N61" s="76">
        <v>77.986800000000002</v>
      </c>
      <c r="O61" s="289"/>
      <c r="P61" s="23"/>
      <c r="Q61" s="23"/>
      <c r="R61" s="23"/>
      <c r="S61" s="23"/>
      <c r="T61" s="23"/>
      <c r="U61" s="23"/>
      <c r="V61" s="23"/>
    </row>
    <row r="62" spans="3:22" x14ac:dyDescent="0.3">
      <c r="C62" s="287">
        <v>11</v>
      </c>
      <c r="D62" s="76" t="s">
        <v>533</v>
      </c>
      <c r="E62" s="76">
        <v>4</v>
      </c>
      <c r="F62" s="76">
        <v>1</v>
      </c>
      <c r="G62" s="288">
        <v>2</v>
      </c>
      <c r="H62" s="76">
        <v>1</v>
      </c>
      <c r="I62" s="76">
        <v>2</v>
      </c>
      <c r="J62" s="76">
        <v>4</v>
      </c>
      <c r="K62" s="76">
        <v>16</v>
      </c>
      <c r="L62" s="76">
        <v>1.35</v>
      </c>
      <c r="M62" s="76">
        <v>5.4</v>
      </c>
      <c r="N62" s="76">
        <v>21.6</v>
      </c>
      <c r="O62" s="289"/>
      <c r="P62" s="23"/>
      <c r="Q62" s="23"/>
      <c r="R62" s="23"/>
      <c r="S62" s="23"/>
      <c r="T62" s="23"/>
      <c r="U62" s="23"/>
      <c r="V62" s="23"/>
    </row>
    <row r="63" spans="3:22" x14ac:dyDescent="0.3">
      <c r="C63" s="287">
        <v>12</v>
      </c>
      <c r="D63" s="76" t="s">
        <v>534</v>
      </c>
      <c r="E63" s="76">
        <v>10</v>
      </c>
      <c r="F63" s="76">
        <v>1</v>
      </c>
      <c r="G63" s="288">
        <v>2</v>
      </c>
      <c r="H63" s="76">
        <v>1</v>
      </c>
      <c r="I63" s="76">
        <v>2</v>
      </c>
      <c r="J63" s="76">
        <v>4</v>
      </c>
      <c r="K63" s="76">
        <v>40</v>
      </c>
      <c r="L63" s="76">
        <v>1.35</v>
      </c>
      <c r="M63" s="76">
        <v>5.4</v>
      </c>
      <c r="N63" s="76">
        <v>54</v>
      </c>
      <c r="O63" s="289"/>
      <c r="P63" s="23"/>
      <c r="Q63" s="23"/>
      <c r="R63" s="23"/>
      <c r="S63" s="23"/>
      <c r="T63" s="23"/>
      <c r="U63" s="23"/>
      <c r="V63" s="23"/>
    </row>
    <row r="64" spans="3:22" x14ac:dyDescent="0.3">
      <c r="C64" s="287">
        <v>13</v>
      </c>
      <c r="D64" s="352" t="s">
        <v>535</v>
      </c>
      <c r="E64" s="352">
        <v>26</v>
      </c>
      <c r="F64" s="352">
        <v>1</v>
      </c>
      <c r="G64" s="600">
        <v>2</v>
      </c>
      <c r="H64" s="352">
        <v>1.25</v>
      </c>
      <c r="I64" s="352">
        <v>2.25</v>
      </c>
      <c r="J64" s="352">
        <v>4.5</v>
      </c>
      <c r="K64" s="352">
        <v>117</v>
      </c>
      <c r="L64" s="76">
        <v>1.35</v>
      </c>
      <c r="M64" s="352">
        <v>6.0750000000000002</v>
      </c>
      <c r="N64" s="352">
        <v>157.95000000000002</v>
      </c>
      <c r="O64" s="289"/>
      <c r="P64" s="23"/>
      <c r="Q64" s="23"/>
      <c r="R64" s="23"/>
      <c r="S64" s="23"/>
      <c r="T64" s="23"/>
      <c r="U64" s="23"/>
      <c r="V64" s="23"/>
    </row>
    <row r="65" spans="3:27" s="24" customFormat="1" x14ac:dyDescent="0.3">
      <c r="C65" s="287"/>
      <c r="D65" s="76"/>
      <c r="E65" s="76">
        <v>109</v>
      </c>
      <c r="F65" s="76"/>
      <c r="G65" s="76"/>
      <c r="H65" s="76"/>
      <c r="I65" s="76"/>
      <c r="J65" s="76"/>
      <c r="K65" s="76">
        <v>669.93799999999999</v>
      </c>
      <c r="L65" s="76"/>
      <c r="M65" s="76"/>
      <c r="N65" s="285">
        <v>904.41630000000009</v>
      </c>
      <c r="O65" s="324"/>
      <c r="W65" s="25"/>
      <c r="X65" s="25"/>
      <c r="Y65" s="25"/>
      <c r="Z65" s="25"/>
      <c r="AA65" s="25"/>
    </row>
    <row r="66" spans="3:27" s="24" customFormat="1" x14ac:dyDescent="0.3">
      <c r="C66" s="601"/>
      <c r="D66" s="324"/>
      <c r="E66" s="324"/>
      <c r="F66" s="324"/>
      <c r="G66" s="602"/>
      <c r="H66" s="324"/>
      <c r="I66" s="324"/>
      <c r="J66" s="324"/>
      <c r="K66" s="324"/>
      <c r="L66" s="324"/>
      <c r="M66" s="324"/>
      <c r="N66" s="324"/>
      <c r="O66" s="324"/>
      <c r="W66" s="25"/>
      <c r="X66" s="25"/>
      <c r="Y66" s="25"/>
      <c r="Z66" s="25"/>
      <c r="AA66" s="25"/>
    </row>
    <row r="67" spans="3:27" x14ac:dyDescent="0.3">
      <c r="C67" s="287"/>
      <c r="D67" s="285" t="s">
        <v>663</v>
      </c>
      <c r="E67" s="285" t="s">
        <v>516</v>
      </c>
      <c r="F67" s="285" t="s">
        <v>664</v>
      </c>
      <c r="G67" s="285" t="s">
        <v>665</v>
      </c>
      <c r="H67" s="285" t="s">
        <v>522</v>
      </c>
      <c r="I67" s="286" t="s">
        <v>524</v>
      </c>
      <c r="J67" s="285" t="s">
        <v>523</v>
      </c>
      <c r="K67" s="324"/>
      <c r="L67" s="324"/>
      <c r="M67" s="324"/>
      <c r="N67" s="324"/>
      <c r="O67" s="289"/>
      <c r="P67" s="23"/>
      <c r="Q67" s="23"/>
      <c r="R67" s="23"/>
      <c r="S67" s="23"/>
      <c r="T67" s="23"/>
      <c r="U67" s="23"/>
      <c r="V67" s="23"/>
    </row>
    <row r="68" spans="3:27" x14ac:dyDescent="0.3">
      <c r="C68" s="287">
        <v>1</v>
      </c>
      <c r="D68" s="76" t="s">
        <v>661</v>
      </c>
      <c r="E68" s="76">
        <v>9</v>
      </c>
      <c r="F68" s="76">
        <v>6.0724</v>
      </c>
      <c r="G68" s="288">
        <v>9.0774000000000008</v>
      </c>
      <c r="H68" s="76">
        <v>15.149800000000001</v>
      </c>
      <c r="I68" s="76">
        <v>0.7</v>
      </c>
      <c r="J68" s="76">
        <v>10.60486</v>
      </c>
      <c r="K68" s="324"/>
      <c r="L68" s="324"/>
      <c r="M68" s="324"/>
      <c r="N68" s="324"/>
      <c r="O68" s="289"/>
      <c r="P68" s="23"/>
      <c r="Q68" s="23"/>
      <c r="R68" s="23"/>
      <c r="S68" s="23"/>
      <c r="T68" s="23"/>
      <c r="U68" s="23"/>
      <c r="V68" s="23"/>
    </row>
    <row r="69" spans="3:27" x14ac:dyDescent="0.3">
      <c r="C69" s="287">
        <v>2</v>
      </c>
      <c r="D69" s="76" t="s">
        <v>662</v>
      </c>
      <c r="E69" s="76">
        <v>6</v>
      </c>
      <c r="F69" s="76">
        <v>7.7586000000000004</v>
      </c>
      <c r="G69" s="288">
        <v>0</v>
      </c>
      <c r="H69" s="76">
        <v>7.7586000000000004</v>
      </c>
      <c r="I69" s="76">
        <v>0.7</v>
      </c>
      <c r="J69" s="76">
        <v>5.4310200000000002</v>
      </c>
      <c r="K69" s="324"/>
      <c r="L69" s="324"/>
      <c r="M69" s="324"/>
      <c r="N69" s="324"/>
      <c r="O69" s="289"/>
      <c r="P69" s="23"/>
      <c r="Q69" s="23"/>
      <c r="R69" s="23"/>
      <c r="S69" s="23"/>
      <c r="T69" s="23"/>
      <c r="U69" s="23"/>
      <c r="V69" s="23"/>
    </row>
    <row r="70" spans="3:27" x14ac:dyDescent="0.3">
      <c r="C70" s="76"/>
      <c r="D70" s="261"/>
      <c r="E70" s="261"/>
      <c r="F70" s="261"/>
      <c r="G70" s="261"/>
      <c r="H70" s="261"/>
      <c r="I70" s="261"/>
      <c r="J70" s="477">
        <v>16.035879999999999</v>
      </c>
      <c r="K70" s="23"/>
      <c r="L70" s="23"/>
      <c r="M70" s="23"/>
      <c r="N70" s="23"/>
      <c r="O70" s="289"/>
      <c r="P70" s="23"/>
      <c r="Q70" s="23"/>
      <c r="R70" s="23"/>
      <c r="S70" s="23"/>
      <c r="T70" s="23"/>
      <c r="U70" s="23"/>
      <c r="V70" s="23"/>
    </row>
    <row r="71" spans="3:27" x14ac:dyDescent="0.3">
      <c r="C71" s="25"/>
      <c r="D71" s="25"/>
      <c r="E71" s="25"/>
      <c r="K71" s="26"/>
      <c r="L71" s="26"/>
      <c r="M71" s="26"/>
      <c r="O71" s="284"/>
      <c r="T71" s="23"/>
      <c r="U71" s="290"/>
    </row>
    <row r="72" spans="3:27" x14ac:dyDescent="0.3">
      <c r="C72" s="163"/>
      <c r="D72" s="285" t="s">
        <v>345</v>
      </c>
      <c r="E72" s="285" t="s">
        <v>516</v>
      </c>
      <c r="F72" s="285" t="s">
        <v>517</v>
      </c>
      <c r="G72" s="285" t="s">
        <v>518</v>
      </c>
      <c r="H72" s="285" t="s">
        <v>519</v>
      </c>
      <c r="I72" s="285" t="s">
        <v>520</v>
      </c>
      <c r="J72" s="285" t="s">
        <v>521</v>
      </c>
      <c r="K72" s="285" t="s">
        <v>522</v>
      </c>
      <c r="L72" s="286" t="s">
        <v>524</v>
      </c>
      <c r="M72" s="285" t="s">
        <v>525</v>
      </c>
      <c r="N72" s="285" t="s">
        <v>523</v>
      </c>
      <c r="O72" s="284"/>
      <c r="T72" s="23"/>
      <c r="U72" s="290"/>
    </row>
    <row r="73" spans="3:27" x14ac:dyDescent="0.3">
      <c r="C73" s="171">
        <v>1</v>
      </c>
      <c r="D73" s="171" t="s">
        <v>536</v>
      </c>
      <c r="E73" s="163">
        <v>1</v>
      </c>
      <c r="F73" s="163">
        <v>0.14000000000000001</v>
      </c>
      <c r="G73" s="468">
        <v>0.74</v>
      </c>
      <c r="H73" s="163">
        <v>27</v>
      </c>
      <c r="I73" s="163">
        <v>27</v>
      </c>
      <c r="J73" s="163">
        <v>19.98</v>
      </c>
      <c r="K73" s="163">
        <v>19.98</v>
      </c>
      <c r="L73" s="163">
        <v>0.55000000000000004</v>
      </c>
      <c r="M73" s="163">
        <v>10.989000000000001</v>
      </c>
      <c r="N73" s="163">
        <v>10.989000000000001</v>
      </c>
      <c r="O73" s="284"/>
      <c r="T73" s="23"/>
      <c r="U73" s="290"/>
      <c r="V73" s="23"/>
    </row>
    <row r="74" spans="3:27" x14ac:dyDescent="0.3">
      <c r="C74" s="171">
        <v>2</v>
      </c>
      <c r="D74" s="171" t="s">
        <v>537</v>
      </c>
      <c r="E74" s="163">
        <v>4</v>
      </c>
      <c r="F74" s="163">
        <v>0.14000000000000001</v>
      </c>
      <c r="G74" s="468">
        <v>0.74</v>
      </c>
      <c r="H74" s="163">
        <v>3.4803999999999999</v>
      </c>
      <c r="I74" s="163">
        <v>3.4803999999999999</v>
      </c>
      <c r="J74" s="163">
        <v>2.5754959999999998</v>
      </c>
      <c r="K74" s="163">
        <v>10.301983999999999</v>
      </c>
      <c r="L74" s="163">
        <v>0.55000000000000004</v>
      </c>
      <c r="M74" s="163">
        <v>1.4165228000000001</v>
      </c>
      <c r="N74" s="163">
        <v>5.6660912000000003</v>
      </c>
      <c r="O74" s="284"/>
      <c r="R74" s="159"/>
      <c r="S74" s="271"/>
      <c r="T74" s="23"/>
      <c r="U74" s="23"/>
      <c r="V74" s="23"/>
    </row>
    <row r="75" spans="3:27" x14ac:dyDescent="0.3">
      <c r="C75" s="171">
        <v>3</v>
      </c>
      <c r="D75" s="171" t="s">
        <v>538</v>
      </c>
      <c r="E75" s="163">
        <v>2</v>
      </c>
      <c r="F75" s="163">
        <v>0.14000000000000001</v>
      </c>
      <c r="G75" s="468">
        <v>0.74</v>
      </c>
      <c r="H75" s="163">
        <v>2.75</v>
      </c>
      <c r="I75" s="163">
        <v>2.75</v>
      </c>
      <c r="J75" s="163">
        <v>2.0350000000000001</v>
      </c>
      <c r="K75" s="163">
        <v>4.07</v>
      </c>
      <c r="L75" s="163">
        <v>0.55000000000000004</v>
      </c>
      <c r="M75" s="163">
        <v>1.1192500000000001</v>
      </c>
      <c r="N75" s="163">
        <v>2.2385000000000002</v>
      </c>
      <c r="O75" s="284"/>
      <c r="R75" s="159"/>
      <c r="S75" s="271"/>
      <c r="T75" s="23"/>
      <c r="U75" s="23"/>
      <c r="V75" s="23"/>
    </row>
    <row r="76" spans="3:27" x14ac:dyDescent="0.3">
      <c r="C76" s="171">
        <v>4</v>
      </c>
      <c r="D76" s="163" t="s">
        <v>539</v>
      </c>
      <c r="E76" s="163">
        <v>4</v>
      </c>
      <c r="F76" s="163">
        <v>0.25</v>
      </c>
      <c r="G76" s="468">
        <v>0.85</v>
      </c>
      <c r="H76" s="163">
        <v>0</v>
      </c>
      <c r="I76" s="163">
        <v>0</v>
      </c>
      <c r="J76" s="163">
        <v>0</v>
      </c>
      <c r="K76" s="163">
        <v>0</v>
      </c>
      <c r="L76" s="163">
        <v>0.55000000000000004</v>
      </c>
      <c r="M76" s="163">
        <v>0</v>
      </c>
      <c r="N76" s="163">
        <v>0</v>
      </c>
      <c r="O76" s="284"/>
      <c r="R76" s="159"/>
      <c r="S76" s="271"/>
      <c r="T76" s="23"/>
      <c r="U76" s="23"/>
      <c r="V76" s="23"/>
    </row>
    <row r="77" spans="3:27" x14ac:dyDescent="0.3">
      <c r="C77" s="171">
        <v>5</v>
      </c>
      <c r="D77" s="163" t="s">
        <v>540</v>
      </c>
      <c r="E77" s="163">
        <v>4</v>
      </c>
      <c r="F77" s="163">
        <v>0.25</v>
      </c>
      <c r="G77" s="468">
        <v>0.85</v>
      </c>
      <c r="H77" s="163">
        <v>0</v>
      </c>
      <c r="I77" s="163">
        <v>0</v>
      </c>
      <c r="J77" s="163">
        <v>0</v>
      </c>
      <c r="K77" s="163">
        <v>0</v>
      </c>
      <c r="L77" s="163">
        <v>0.55000000000000004</v>
      </c>
      <c r="M77" s="163">
        <v>0</v>
      </c>
      <c r="N77" s="163">
        <v>0</v>
      </c>
      <c r="O77" s="284"/>
      <c r="R77" s="159"/>
      <c r="S77" s="271"/>
      <c r="T77" s="23"/>
      <c r="U77" s="23"/>
      <c r="V77" s="23"/>
    </row>
    <row r="78" spans="3:27" x14ac:dyDescent="0.3">
      <c r="C78" s="171">
        <v>6</v>
      </c>
      <c r="D78" s="163" t="s">
        <v>541</v>
      </c>
      <c r="E78" s="163">
        <v>2</v>
      </c>
      <c r="F78" s="163">
        <v>0.17</v>
      </c>
      <c r="G78" s="468">
        <v>0.77</v>
      </c>
      <c r="H78" s="163">
        <v>15.185</v>
      </c>
      <c r="I78" s="163">
        <v>15.185</v>
      </c>
      <c r="J78" s="163">
        <v>11.692450000000001</v>
      </c>
      <c r="K78" s="163">
        <v>23.384900000000002</v>
      </c>
      <c r="L78" s="163">
        <v>1.25</v>
      </c>
      <c r="M78" s="163">
        <v>14.615562500000001</v>
      </c>
      <c r="N78" s="163">
        <v>29.231125000000002</v>
      </c>
      <c r="O78" s="284"/>
      <c r="T78" s="23"/>
      <c r="U78" s="23"/>
      <c r="V78" s="23"/>
    </row>
    <row r="79" spans="3:27" x14ac:dyDescent="0.3">
      <c r="C79" s="171">
        <v>7</v>
      </c>
      <c r="D79" s="18" t="s">
        <v>542</v>
      </c>
      <c r="E79" s="163">
        <v>2</v>
      </c>
      <c r="F79" s="163">
        <v>0.17</v>
      </c>
      <c r="G79" s="468">
        <v>0.77</v>
      </c>
      <c r="H79" s="163">
        <v>15.185</v>
      </c>
      <c r="I79" s="163">
        <v>15.185</v>
      </c>
      <c r="J79" s="163">
        <v>11.692450000000001</v>
      </c>
      <c r="K79" s="163">
        <v>23.384900000000002</v>
      </c>
      <c r="L79" s="163">
        <v>1.25</v>
      </c>
      <c r="M79" s="163">
        <v>14.615562500000001</v>
      </c>
      <c r="N79" s="163">
        <v>29.231125000000002</v>
      </c>
      <c r="O79" s="284"/>
      <c r="T79" s="23"/>
      <c r="U79" s="23"/>
      <c r="V79" s="23"/>
    </row>
    <row r="80" spans="3:27" x14ac:dyDescent="0.3">
      <c r="C80" s="171">
        <v>8</v>
      </c>
      <c r="D80" s="18" t="s">
        <v>543</v>
      </c>
      <c r="E80" s="163">
        <v>2</v>
      </c>
      <c r="F80" s="163">
        <v>0.2</v>
      </c>
      <c r="G80" s="468">
        <v>0.8</v>
      </c>
      <c r="H80" s="163">
        <v>30.324999999999999</v>
      </c>
      <c r="I80" s="163">
        <v>30.324999999999999</v>
      </c>
      <c r="J80" s="163">
        <v>24.26</v>
      </c>
      <c r="K80" s="163">
        <v>48.52</v>
      </c>
      <c r="L80" s="163">
        <v>0.65</v>
      </c>
      <c r="M80" s="163">
        <v>15.769000000000002</v>
      </c>
      <c r="N80" s="163">
        <v>31.538000000000004</v>
      </c>
      <c r="O80" s="284"/>
      <c r="T80" s="23"/>
      <c r="U80" s="23"/>
      <c r="V80" s="23"/>
    </row>
    <row r="81" spans="3:22" x14ac:dyDescent="0.3">
      <c r="C81" s="171">
        <v>9</v>
      </c>
      <c r="D81" s="18" t="s">
        <v>544</v>
      </c>
      <c r="E81" s="163">
        <v>1</v>
      </c>
      <c r="F81" s="163">
        <v>0.14000000000000001</v>
      </c>
      <c r="G81" s="468">
        <v>0.74</v>
      </c>
      <c r="H81" s="163">
        <v>27</v>
      </c>
      <c r="I81" s="163">
        <v>27</v>
      </c>
      <c r="J81" s="163">
        <v>19.98</v>
      </c>
      <c r="K81" s="163">
        <v>19.98</v>
      </c>
      <c r="L81" s="163">
        <v>0.55000000000000004</v>
      </c>
      <c r="M81" s="163">
        <v>10.989000000000001</v>
      </c>
      <c r="N81" s="163">
        <v>10.989000000000001</v>
      </c>
      <c r="O81" s="284"/>
      <c r="T81" s="23"/>
      <c r="U81" s="23"/>
      <c r="V81" s="23"/>
    </row>
    <row r="82" spans="3:22" x14ac:dyDescent="0.3">
      <c r="C82" s="171">
        <v>10</v>
      </c>
      <c r="D82" s="18" t="s">
        <v>545</v>
      </c>
      <c r="E82" s="163">
        <v>2</v>
      </c>
      <c r="F82" s="163">
        <v>0.27</v>
      </c>
      <c r="G82" s="468">
        <v>0.87</v>
      </c>
      <c r="H82" s="163">
        <v>28.200000000000003</v>
      </c>
      <c r="I82" s="163">
        <v>28.200000000000003</v>
      </c>
      <c r="J82" s="163">
        <v>24.534000000000002</v>
      </c>
      <c r="K82" s="163">
        <v>49.068000000000005</v>
      </c>
      <c r="L82" s="163">
        <v>0.55000000000000004</v>
      </c>
      <c r="M82" s="163">
        <v>13.493700000000002</v>
      </c>
      <c r="N82" s="163">
        <v>26.987400000000004</v>
      </c>
      <c r="O82" s="284"/>
      <c r="T82" s="23"/>
      <c r="U82" s="23"/>
      <c r="V82" s="23"/>
    </row>
    <row r="83" spans="3:22" x14ac:dyDescent="0.3">
      <c r="C83" s="171">
        <v>11</v>
      </c>
      <c r="D83" s="18" t="s">
        <v>546</v>
      </c>
      <c r="E83" s="163">
        <v>2</v>
      </c>
      <c r="F83" s="163">
        <v>0.2</v>
      </c>
      <c r="G83" s="468">
        <v>0.8</v>
      </c>
      <c r="H83" s="163">
        <v>8.4349999999999987</v>
      </c>
      <c r="I83" s="163">
        <v>8.4349999999999987</v>
      </c>
      <c r="J83" s="163">
        <v>6.7479999999999993</v>
      </c>
      <c r="K83" s="163">
        <v>13.495999999999999</v>
      </c>
      <c r="L83" s="163">
        <v>0.65</v>
      </c>
      <c r="M83" s="163">
        <v>4.3861999999999997</v>
      </c>
      <c r="N83" s="163">
        <v>8.7723999999999993</v>
      </c>
      <c r="O83" s="284"/>
      <c r="T83" s="23"/>
      <c r="U83" s="23"/>
      <c r="V83" s="23"/>
    </row>
    <row r="84" spans="3:22" x14ac:dyDescent="0.3">
      <c r="C84" s="171">
        <v>12</v>
      </c>
      <c r="D84" s="18" t="s">
        <v>547</v>
      </c>
      <c r="E84" s="163">
        <v>2</v>
      </c>
      <c r="F84" s="163">
        <v>0.2</v>
      </c>
      <c r="G84" s="468">
        <v>0.8</v>
      </c>
      <c r="H84" s="163">
        <v>8.4349999999999987</v>
      </c>
      <c r="I84" s="163">
        <v>8.4349999999999987</v>
      </c>
      <c r="J84" s="163">
        <v>6.7479999999999993</v>
      </c>
      <c r="K84" s="163">
        <v>13.495999999999999</v>
      </c>
      <c r="L84" s="163">
        <v>0.65</v>
      </c>
      <c r="M84" s="163">
        <v>4.3861999999999997</v>
      </c>
      <c r="N84" s="163">
        <v>8.7723999999999993</v>
      </c>
      <c r="O84" s="284"/>
      <c r="T84" s="23"/>
      <c r="U84" s="23"/>
      <c r="V84" s="23"/>
    </row>
    <row r="85" spans="3:22" x14ac:dyDescent="0.3">
      <c r="C85" s="171">
        <v>13</v>
      </c>
      <c r="D85" s="18" t="s">
        <v>548</v>
      </c>
      <c r="E85" s="163">
        <v>5</v>
      </c>
      <c r="F85" s="163">
        <v>0.2</v>
      </c>
      <c r="G85" s="468">
        <v>0.8</v>
      </c>
      <c r="H85" s="163">
        <v>7.7850000000000001</v>
      </c>
      <c r="I85" s="163">
        <v>7.7850000000000001</v>
      </c>
      <c r="J85" s="163">
        <v>6.2280000000000006</v>
      </c>
      <c r="K85" s="163">
        <v>31.140000000000004</v>
      </c>
      <c r="L85" s="163">
        <v>0.65</v>
      </c>
      <c r="M85" s="163">
        <v>4.0482000000000005</v>
      </c>
      <c r="N85" s="163">
        <v>20.241000000000003</v>
      </c>
      <c r="O85" s="284"/>
      <c r="T85" s="23"/>
      <c r="U85" s="23"/>
      <c r="V85" s="23"/>
    </row>
    <row r="86" spans="3:22" x14ac:dyDescent="0.3">
      <c r="C86" s="171">
        <v>14</v>
      </c>
      <c r="D86" s="18" t="s">
        <v>549</v>
      </c>
      <c r="E86" s="163">
        <v>3</v>
      </c>
      <c r="F86" s="163">
        <v>0.2</v>
      </c>
      <c r="G86" s="468">
        <v>0.8</v>
      </c>
      <c r="H86" s="163">
        <v>7.7850000000000001</v>
      </c>
      <c r="I86" s="163">
        <v>7.7850000000000001</v>
      </c>
      <c r="J86" s="163">
        <v>6.2280000000000006</v>
      </c>
      <c r="K86" s="163">
        <v>18.684000000000001</v>
      </c>
      <c r="L86" s="163">
        <v>0.65</v>
      </c>
      <c r="M86" s="163">
        <v>4.0482000000000005</v>
      </c>
      <c r="N86" s="163">
        <v>12.144600000000001</v>
      </c>
      <c r="O86" s="284"/>
      <c r="T86" s="23"/>
      <c r="U86" s="23"/>
      <c r="V86" s="23"/>
    </row>
    <row r="87" spans="3:22" x14ac:dyDescent="0.3">
      <c r="C87" s="171">
        <v>15</v>
      </c>
      <c r="D87" s="18" t="s">
        <v>550</v>
      </c>
      <c r="E87" s="18">
        <v>5</v>
      </c>
      <c r="F87" s="163">
        <v>0.2</v>
      </c>
      <c r="G87" s="468">
        <v>0.8</v>
      </c>
      <c r="H87" s="163">
        <v>7.7850000000000001</v>
      </c>
      <c r="I87" s="163">
        <v>7.7850000000000001</v>
      </c>
      <c r="J87" s="163">
        <v>6.2280000000000006</v>
      </c>
      <c r="K87" s="163">
        <v>31.140000000000004</v>
      </c>
      <c r="L87" s="163">
        <v>0.65</v>
      </c>
      <c r="M87" s="163">
        <v>4.0482000000000005</v>
      </c>
      <c r="N87" s="163">
        <v>20.241000000000003</v>
      </c>
      <c r="O87" s="284"/>
      <c r="T87" s="23"/>
      <c r="U87" s="23"/>
      <c r="V87" s="23"/>
    </row>
    <row r="88" spans="3:22" x14ac:dyDescent="0.3">
      <c r="C88" s="171">
        <v>16</v>
      </c>
      <c r="D88" s="18" t="s">
        <v>551</v>
      </c>
      <c r="E88" s="18">
        <v>3</v>
      </c>
      <c r="F88" s="163">
        <v>0.2</v>
      </c>
      <c r="G88" s="468">
        <v>0.8</v>
      </c>
      <c r="H88" s="163">
        <v>7.7850000000000001</v>
      </c>
      <c r="I88" s="163">
        <v>7.7850000000000001</v>
      </c>
      <c r="J88" s="163">
        <v>6.2280000000000006</v>
      </c>
      <c r="K88" s="163">
        <v>18.684000000000001</v>
      </c>
      <c r="L88" s="163">
        <v>0.65</v>
      </c>
      <c r="M88" s="163">
        <v>4.0482000000000005</v>
      </c>
      <c r="N88" s="163">
        <v>12.144600000000001</v>
      </c>
      <c r="O88" s="284"/>
      <c r="T88" s="23"/>
      <c r="U88" s="23"/>
      <c r="V88" s="23"/>
    </row>
    <row r="89" spans="3:22" x14ac:dyDescent="0.3">
      <c r="C89" s="171">
        <v>17</v>
      </c>
      <c r="D89" s="18" t="s">
        <v>552</v>
      </c>
      <c r="E89" s="163">
        <v>2</v>
      </c>
      <c r="F89" s="163">
        <v>0.2</v>
      </c>
      <c r="G89" s="468">
        <v>0.8</v>
      </c>
      <c r="H89" s="163">
        <v>5.7862</v>
      </c>
      <c r="I89" s="163">
        <v>5.7862</v>
      </c>
      <c r="J89" s="163">
        <v>4.6289600000000002</v>
      </c>
      <c r="K89" s="163">
        <v>9.2579200000000004</v>
      </c>
      <c r="L89" s="163">
        <v>0.65</v>
      </c>
      <c r="M89" s="163">
        <v>3.0088240000000002</v>
      </c>
      <c r="N89" s="163">
        <v>6.0176480000000003</v>
      </c>
      <c r="O89" s="284"/>
      <c r="T89" s="23"/>
      <c r="U89" s="23"/>
      <c r="V89" s="23"/>
    </row>
    <row r="90" spans="3:22" x14ac:dyDescent="0.3">
      <c r="C90" s="171">
        <v>18</v>
      </c>
      <c r="D90" s="18" t="s">
        <v>553</v>
      </c>
      <c r="E90" s="163">
        <v>2</v>
      </c>
      <c r="F90" s="163">
        <v>0.2</v>
      </c>
      <c r="G90" s="468">
        <v>0.8</v>
      </c>
      <c r="H90" s="163">
        <v>5.7850000000000001</v>
      </c>
      <c r="I90" s="163">
        <v>5.7850000000000001</v>
      </c>
      <c r="J90" s="163">
        <v>4.6280000000000001</v>
      </c>
      <c r="K90" s="163">
        <v>9.2560000000000002</v>
      </c>
      <c r="L90" s="163">
        <v>0.65</v>
      </c>
      <c r="M90" s="163">
        <v>3.0082</v>
      </c>
      <c r="N90" s="163">
        <v>6.0164</v>
      </c>
      <c r="O90" s="284"/>
      <c r="T90" s="23"/>
      <c r="U90" s="23"/>
      <c r="V90" s="23"/>
    </row>
    <row r="91" spans="3:22" x14ac:dyDescent="0.3">
      <c r="C91" s="171">
        <v>19</v>
      </c>
      <c r="D91" s="18" t="s">
        <v>660</v>
      </c>
      <c r="E91" s="163">
        <v>2</v>
      </c>
      <c r="F91" s="163">
        <v>0.14000000000000001</v>
      </c>
      <c r="G91" s="468">
        <v>0.74</v>
      </c>
      <c r="H91" s="163">
        <v>2.75</v>
      </c>
      <c r="I91" s="163">
        <v>2.75</v>
      </c>
      <c r="J91" s="163">
        <v>2.0350000000000001</v>
      </c>
      <c r="K91" s="163">
        <v>4.07</v>
      </c>
      <c r="L91" s="163">
        <v>0.55000000000000004</v>
      </c>
      <c r="M91" s="163">
        <v>1.1192500000000001</v>
      </c>
      <c r="N91" s="163">
        <v>2.2385000000000002</v>
      </c>
      <c r="O91" s="284"/>
      <c r="T91" s="23"/>
      <c r="U91" s="23"/>
      <c r="V91" s="23"/>
    </row>
    <row r="92" spans="3:22" x14ac:dyDescent="0.3">
      <c r="C92" s="171">
        <v>20</v>
      </c>
      <c r="D92" s="18" t="s">
        <v>554</v>
      </c>
      <c r="E92" s="163">
        <v>1</v>
      </c>
      <c r="F92" s="163">
        <v>0.14000000000000001</v>
      </c>
      <c r="G92" s="468">
        <v>0.74</v>
      </c>
      <c r="H92" s="163">
        <v>3.42</v>
      </c>
      <c r="I92" s="163">
        <v>3.42</v>
      </c>
      <c r="J92" s="163">
        <v>2.5307999999999997</v>
      </c>
      <c r="K92" s="163">
        <v>2.5307999999999997</v>
      </c>
      <c r="L92" s="163">
        <v>0.55000000000000004</v>
      </c>
      <c r="M92" s="163">
        <v>1.39194</v>
      </c>
      <c r="N92" s="163">
        <v>1.39194</v>
      </c>
      <c r="O92" s="284"/>
      <c r="T92" s="23"/>
      <c r="U92" s="23"/>
      <c r="V92" s="23"/>
    </row>
    <row r="93" spans="3:22" x14ac:dyDescent="0.3">
      <c r="C93" s="171">
        <v>21</v>
      </c>
      <c r="D93" s="18" t="s">
        <v>555</v>
      </c>
      <c r="E93" s="163">
        <v>1</v>
      </c>
      <c r="F93" s="163">
        <v>0.14000000000000001</v>
      </c>
      <c r="G93" s="468">
        <v>0.74</v>
      </c>
      <c r="H93" s="163">
        <v>1.02</v>
      </c>
      <c r="I93" s="163">
        <v>1.02</v>
      </c>
      <c r="J93" s="163">
        <v>0.75480000000000003</v>
      </c>
      <c r="K93" s="163">
        <v>0.75480000000000003</v>
      </c>
      <c r="L93" s="163">
        <v>0.55000000000000004</v>
      </c>
      <c r="M93" s="163">
        <v>0.41514000000000006</v>
      </c>
      <c r="N93" s="163">
        <v>0.41514000000000006</v>
      </c>
      <c r="O93" s="284"/>
      <c r="T93" s="23"/>
      <c r="U93" s="23"/>
      <c r="V93" s="23"/>
    </row>
    <row r="94" spans="3:22" x14ac:dyDescent="0.3">
      <c r="C94" s="171">
        <v>22</v>
      </c>
      <c r="D94" s="18" t="s">
        <v>658</v>
      </c>
      <c r="E94" s="163">
        <v>2</v>
      </c>
      <c r="F94" s="163">
        <v>0.14000000000000001</v>
      </c>
      <c r="G94" s="468">
        <v>0.74</v>
      </c>
      <c r="H94" s="163">
        <v>0.85</v>
      </c>
      <c r="I94" s="163">
        <v>0.85</v>
      </c>
      <c r="J94" s="163">
        <v>0.629</v>
      </c>
      <c r="K94" s="163">
        <v>1.258</v>
      </c>
      <c r="L94" s="163">
        <v>0.55000000000000004</v>
      </c>
      <c r="M94" s="163">
        <v>0.34595000000000004</v>
      </c>
      <c r="N94" s="163">
        <v>0.69190000000000007</v>
      </c>
      <c r="O94" s="284"/>
      <c r="T94" s="23"/>
      <c r="U94" s="23"/>
      <c r="V94" s="23"/>
    </row>
    <row r="95" spans="3:22" x14ac:dyDescent="0.3">
      <c r="C95" s="171">
        <v>23</v>
      </c>
      <c r="D95" s="18" t="s">
        <v>659</v>
      </c>
      <c r="E95" s="163">
        <v>2</v>
      </c>
      <c r="F95" s="163">
        <v>0.14000000000000001</v>
      </c>
      <c r="G95" s="468">
        <v>0.74</v>
      </c>
      <c r="H95" s="163">
        <v>0.27</v>
      </c>
      <c r="I95" s="163">
        <v>0.27</v>
      </c>
      <c r="J95" s="163">
        <v>0.19980000000000001</v>
      </c>
      <c r="K95" s="163">
        <v>0.39960000000000001</v>
      </c>
      <c r="L95" s="163">
        <v>0.55000000000000004</v>
      </c>
      <c r="M95" s="163">
        <v>0.10989000000000002</v>
      </c>
      <c r="N95" s="163">
        <v>0.21978000000000003</v>
      </c>
      <c r="O95" s="284"/>
      <c r="T95" s="23"/>
      <c r="U95" s="23"/>
      <c r="V95" s="23"/>
    </row>
    <row r="96" spans="3:22" x14ac:dyDescent="0.3">
      <c r="C96" s="171">
        <v>23</v>
      </c>
      <c r="D96" s="18" t="s">
        <v>556</v>
      </c>
      <c r="E96" s="163">
        <v>2</v>
      </c>
      <c r="F96" s="163">
        <v>0.14000000000000001</v>
      </c>
      <c r="G96" s="468">
        <v>0.74</v>
      </c>
      <c r="H96" s="163">
        <v>2.89</v>
      </c>
      <c r="I96" s="163">
        <v>2.89</v>
      </c>
      <c r="J96" s="163">
        <v>2.1386000000000003</v>
      </c>
      <c r="K96" s="163">
        <v>4.2772000000000006</v>
      </c>
      <c r="L96" s="163">
        <v>0.55000000000000004</v>
      </c>
      <c r="M96" s="163">
        <v>1.1762300000000003</v>
      </c>
      <c r="N96" s="163">
        <v>2.3524600000000007</v>
      </c>
      <c r="O96" s="284"/>
      <c r="T96" s="23"/>
      <c r="U96" s="23"/>
      <c r="V96" s="23"/>
    </row>
    <row r="97" spans="3:22" x14ac:dyDescent="0.3">
      <c r="C97" s="171">
        <v>24</v>
      </c>
      <c r="D97" s="18" t="s">
        <v>557</v>
      </c>
      <c r="E97" s="163">
        <v>1</v>
      </c>
      <c r="F97" s="163">
        <v>0.14000000000000001</v>
      </c>
      <c r="G97" s="468">
        <v>0.74</v>
      </c>
      <c r="H97" s="163">
        <v>8.99</v>
      </c>
      <c r="I97" s="163">
        <v>8.99</v>
      </c>
      <c r="J97" s="163">
        <v>6.6526000000000005</v>
      </c>
      <c r="K97" s="163">
        <v>6.6526000000000005</v>
      </c>
      <c r="L97" s="163">
        <v>0.55000000000000004</v>
      </c>
      <c r="M97" s="163">
        <v>3.6589300000000007</v>
      </c>
      <c r="N97" s="163">
        <v>3.6589300000000007</v>
      </c>
      <c r="O97" s="284"/>
      <c r="T97" s="23"/>
      <c r="U97" s="23"/>
      <c r="V97" s="23"/>
    </row>
    <row r="98" spans="3:22" x14ac:dyDescent="0.3">
      <c r="C98" s="171">
        <v>25</v>
      </c>
      <c r="D98" s="18" t="s">
        <v>558</v>
      </c>
      <c r="E98" s="163">
        <v>1</v>
      </c>
      <c r="F98" s="163">
        <v>0.14000000000000001</v>
      </c>
      <c r="G98" s="468">
        <v>0.74</v>
      </c>
      <c r="H98" s="163">
        <v>15.13</v>
      </c>
      <c r="I98" s="163">
        <v>15.13</v>
      </c>
      <c r="J98" s="163">
        <v>11.196200000000001</v>
      </c>
      <c r="K98" s="163">
        <v>11.196200000000001</v>
      </c>
      <c r="L98" s="163">
        <v>0.55000000000000004</v>
      </c>
      <c r="M98" s="163">
        <v>6.1579100000000011</v>
      </c>
      <c r="N98" s="163">
        <v>6.1579100000000011</v>
      </c>
      <c r="O98" s="284"/>
      <c r="T98" s="23"/>
      <c r="U98" s="23"/>
      <c r="V98" s="23"/>
    </row>
    <row r="99" spans="3:22" x14ac:dyDescent="0.3">
      <c r="C99" s="199"/>
      <c r="D99" s="17"/>
      <c r="E99" s="18"/>
      <c r="F99" s="18"/>
      <c r="G99" s="18"/>
      <c r="H99" s="18"/>
      <c r="I99" s="18"/>
      <c r="J99" s="18"/>
      <c r="K99" s="18"/>
      <c r="L99" s="18"/>
      <c r="M99" s="18"/>
      <c r="N99" s="19">
        <v>258.34684920000007</v>
      </c>
      <c r="O99" s="284"/>
    </row>
    <row r="100" spans="3:22" x14ac:dyDescent="0.3">
      <c r="C100" s="159"/>
      <c r="D100" s="260"/>
      <c r="E100" s="25"/>
      <c r="F100" s="25"/>
      <c r="G100" s="25"/>
      <c r="H100" s="25"/>
      <c r="I100" s="25"/>
      <c r="J100" s="25"/>
      <c r="O100" s="284"/>
    </row>
    <row r="101" spans="3:22" x14ac:dyDescent="0.3">
      <c r="C101" s="159"/>
      <c r="D101" s="17" t="s">
        <v>60</v>
      </c>
      <c r="E101" s="163">
        <v>6.36</v>
      </c>
      <c r="F101" s="163">
        <v>3.27</v>
      </c>
      <c r="G101" s="163">
        <v>0.9</v>
      </c>
      <c r="H101" s="163">
        <v>1</v>
      </c>
      <c r="I101" s="18">
        <v>18.717480000000002</v>
      </c>
      <c r="J101" s="25"/>
      <c r="O101" s="284"/>
    </row>
    <row r="102" spans="3:22" x14ac:dyDescent="0.3">
      <c r="C102" s="159"/>
      <c r="D102" s="260"/>
      <c r="E102" s="163">
        <v>-2</v>
      </c>
      <c r="F102" s="163">
        <v>0.83</v>
      </c>
      <c r="G102" s="163">
        <v>0.9</v>
      </c>
      <c r="H102" s="163">
        <v>1</v>
      </c>
      <c r="I102" s="18">
        <v>-1.494</v>
      </c>
      <c r="J102" s="25"/>
      <c r="O102" s="284"/>
    </row>
    <row r="103" spans="3:22" x14ac:dyDescent="0.3">
      <c r="C103" s="159"/>
      <c r="D103" s="260"/>
      <c r="E103" s="25"/>
      <c r="F103" s="25"/>
      <c r="G103" s="25"/>
      <c r="H103" s="25"/>
      <c r="I103" s="19">
        <v>17.223480000000002</v>
      </c>
      <c r="J103" s="25"/>
      <c r="O103" s="284"/>
    </row>
    <row r="104" spans="3:22" x14ac:dyDescent="0.3">
      <c r="C104" s="159"/>
      <c r="D104" s="260"/>
      <c r="E104" s="25"/>
      <c r="F104" s="25"/>
      <c r="G104" s="25"/>
      <c r="H104" s="25"/>
      <c r="I104" s="25"/>
      <c r="J104" s="25"/>
    </row>
    <row r="105" spans="3:22" x14ac:dyDescent="0.3">
      <c r="C105" s="159"/>
      <c r="D105" s="297" t="s">
        <v>35</v>
      </c>
      <c r="E105" s="18">
        <v>145.19999999999999</v>
      </c>
      <c r="F105" s="18">
        <v>0.8</v>
      </c>
      <c r="G105" s="18">
        <v>0.55000000000000004</v>
      </c>
      <c r="H105" s="18">
        <v>1</v>
      </c>
      <c r="I105" s="18">
        <v>63.888000000000005</v>
      </c>
      <c r="J105" s="25"/>
    </row>
    <row r="106" spans="3:22" x14ac:dyDescent="0.3">
      <c r="C106" s="159"/>
      <c r="D106" s="298" t="s">
        <v>115</v>
      </c>
      <c r="E106" s="18">
        <v>47.58</v>
      </c>
      <c r="F106" s="18">
        <v>0.8</v>
      </c>
      <c r="G106" s="18">
        <v>0.55000000000000004</v>
      </c>
      <c r="H106" s="18">
        <v>1</v>
      </c>
      <c r="I106" s="18">
        <v>20.935200000000002</v>
      </c>
      <c r="J106" s="25"/>
    </row>
    <row r="107" spans="3:22" x14ac:dyDescent="0.3">
      <c r="C107" s="159"/>
      <c r="D107" s="299">
        <v>455.44999999999993</v>
      </c>
      <c r="E107" s="18">
        <v>7.5</v>
      </c>
      <c r="F107" s="18">
        <v>0.8</v>
      </c>
      <c r="G107" s="18">
        <v>0.55000000000000004</v>
      </c>
      <c r="H107" s="18">
        <v>1</v>
      </c>
      <c r="I107" s="18">
        <v>3.3000000000000003</v>
      </c>
      <c r="J107" s="25"/>
    </row>
    <row r="108" spans="3:22" x14ac:dyDescent="0.3">
      <c r="C108" s="159"/>
      <c r="D108" s="260"/>
      <c r="E108" s="18">
        <v>7.2</v>
      </c>
      <c r="F108" s="18">
        <v>0.8</v>
      </c>
      <c r="G108" s="18">
        <v>0.55000000000000004</v>
      </c>
      <c r="H108" s="18">
        <v>1</v>
      </c>
      <c r="I108" s="18">
        <v>3.1680000000000006</v>
      </c>
      <c r="J108" s="25"/>
    </row>
    <row r="109" spans="3:22" x14ac:dyDescent="0.3">
      <c r="C109" s="159"/>
      <c r="D109" s="260"/>
      <c r="E109" s="18">
        <v>29.85</v>
      </c>
      <c r="F109" s="18">
        <v>0.8</v>
      </c>
      <c r="G109" s="18">
        <v>0.55000000000000004</v>
      </c>
      <c r="H109" s="18">
        <v>1</v>
      </c>
      <c r="I109" s="18">
        <v>13.134000000000002</v>
      </c>
      <c r="J109" s="25"/>
    </row>
    <row r="110" spans="3:22" x14ac:dyDescent="0.3">
      <c r="C110" s="159"/>
      <c r="D110" s="260"/>
      <c r="E110" s="18">
        <v>112</v>
      </c>
      <c r="F110" s="18">
        <v>0.8</v>
      </c>
      <c r="G110" s="18">
        <v>0.55000000000000004</v>
      </c>
      <c r="H110" s="18">
        <v>1</v>
      </c>
      <c r="I110" s="18">
        <v>49.280000000000008</v>
      </c>
      <c r="J110" s="25"/>
    </row>
    <row r="111" spans="3:22" x14ac:dyDescent="0.3">
      <c r="C111" s="159"/>
      <c r="D111" s="260"/>
      <c r="E111" s="18">
        <v>5</v>
      </c>
      <c r="F111" s="18">
        <v>0.8</v>
      </c>
      <c r="G111" s="18">
        <v>0.55000000000000004</v>
      </c>
      <c r="H111" s="18">
        <v>1</v>
      </c>
      <c r="I111" s="18">
        <v>2.2000000000000002</v>
      </c>
      <c r="J111" s="25"/>
    </row>
    <row r="112" spans="3:22" x14ac:dyDescent="0.3">
      <c r="C112" s="159"/>
      <c r="D112" s="260"/>
      <c r="E112" s="18">
        <v>34.22</v>
      </c>
      <c r="F112" s="18">
        <v>0.8</v>
      </c>
      <c r="G112" s="18">
        <v>0.55000000000000004</v>
      </c>
      <c r="H112" s="18">
        <v>1</v>
      </c>
      <c r="I112" s="18">
        <v>15.056800000000001</v>
      </c>
      <c r="J112" s="25"/>
    </row>
    <row r="113" spans="3:16" x14ac:dyDescent="0.3">
      <c r="C113" s="159"/>
      <c r="D113" s="260"/>
      <c r="E113" s="18">
        <v>12</v>
      </c>
      <c r="F113" s="18">
        <v>0.8</v>
      </c>
      <c r="G113" s="18">
        <v>0.55000000000000004</v>
      </c>
      <c r="H113" s="18">
        <v>1</v>
      </c>
      <c r="I113" s="18">
        <v>5.2800000000000011</v>
      </c>
      <c r="J113" s="25"/>
    </row>
    <row r="114" spans="3:16" x14ac:dyDescent="0.3">
      <c r="C114" s="159"/>
      <c r="D114" s="260"/>
      <c r="E114" s="18">
        <v>43.5</v>
      </c>
      <c r="F114" s="18">
        <v>0.8</v>
      </c>
      <c r="G114" s="18">
        <v>0.55000000000000004</v>
      </c>
      <c r="H114" s="18">
        <v>1</v>
      </c>
      <c r="I114" s="18">
        <v>19.140000000000004</v>
      </c>
      <c r="J114" s="25"/>
    </row>
    <row r="115" spans="3:16" x14ac:dyDescent="0.3">
      <c r="C115" s="159"/>
      <c r="D115" s="260"/>
      <c r="E115" s="18">
        <v>4</v>
      </c>
      <c r="F115" s="18">
        <v>0.8</v>
      </c>
      <c r="G115" s="18">
        <v>0.55000000000000004</v>
      </c>
      <c r="H115" s="18">
        <v>1</v>
      </c>
      <c r="I115" s="18">
        <v>1.7600000000000002</v>
      </c>
      <c r="J115" s="25"/>
    </row>
    <row r="116" spans="3:16" x14ac:dyDescent="0.3">
      <c r="C116" s="159"/>
      <c r="D116" s="260"/>
      <c r="E116" s="18">
        <v>7.4</v>
      </c>
      <c r="F116" s="18">
        <v>0.8</v>
      </c>
      <c r="G116" s="18">
        <v>0.55000000000000004</v>
      </c>
      <c r="H116" s="18">
        <v>1</v>
      </c>
      <c r="I116" s="18">
        <v>3.2560000000000007</v>
      </c>
      <c r="J116" s="25"/>
    </row>
    <row r="117" spans="3:16" x14ac:dyDescent="0.3">
      <c r="C117" s="159"/>
      <c r="D117" s="260"/>
      <c r="E117" s="25"/>
      <c r="F117" s="25"/>
      <c r="G117" s="25"/>
      <c r="H117" s="25"/>
      <c r="I117" s="19">
        <v>200.39800000000002</v>
      </c>
      <c r="J117" s="25"/>
    </row>
    <row r="118" spans="3:16" x14ac:dyDescent="0.3">
      <c r="C118" s="159"/>
      <c r="D118" s="260"/>
      <c r="E118" s="25"/>
      <c r="F118" s="25"/>
      <c r="G118" s="25"/>
      <c r="H118" s="25"/>
      <c r="I118" s="271"/>
      <c r="J118" s="25"/>
    </row>
    <row r="119" spans="3:16" x14ac:dyDescent="0.3">
      <c r="C119" s="159"/>
      <c r="D119" s="941" t="s">
        <v>37</v>
      </c>
      <c r="E119" s="942"/>
      <c r="F119" s="942"/>
      <c r="G119" s="942"/>
      <c r="H119" s="943"/>
      <c r="I119" s="19">
        <v>256.452</v>
      </c>
      <c r="J119" s="25"/>
    </row>
    <row r="120" spans="3:16" x14ac:dyDescent="0.3">
      <c r="C120" s="159"/>
      <c r="D120" s="260"/>
      <c r="E120" s="260"/>
      <c r="F120" s="260"/>
      <c r="G120" s="260"/>
      <c r="H120" s="260"/>
      <c r="I120" s="25"/>
      <c r="J120" s="25"/>
    </row>
    <row r="121" spans="3:16" x14ac:dyDescent="0.3">
      <c r="C121" s="159"/>
      <c r="D121" s="260"/>
      <c r="E121" s="25"/>
      <c r="F121" s="25"/>
      <c r="G121" s="25"/>
      <c r="H121" s="25"/>
      <c r="I121" s="25"/>
      <c r="J121" s="25"/>
      <c r="L121" s="23"/>
      <c r="M121" s="23"/>
      <c r="N121" s="23"/>
      <c r="O121" s="23"/>
      <c r="P121" s="23"/>
    </row>
    <row r="122" spans="3:16" x14ac:dyDescent="0.3">
      <c r="C122" s="159"/>
      <c r="D122" s="17" t="s">
        <v>36</v>
      </c>
      <c r="E122" s="25"/>
      <c r="F122" s="25"/>
      <c r="G122" s="25"/>
      <c r="H122" s="25"/>
      <c r="I122" s="25"/>
      <c r="J122" s="25"/>
      <c r="L122" s="23"/>
      <c r="M122" s="23"/>
      <c r="N122" s="23"/>
      <c r="O122" s="23"/>
      <c r="P122" s="23"/>
    </row>
    <row r="123" spans="3:16" x14ac:dyDescent="0.3">
      <c r="C123" s="159"/>
      <c r="D123" s="260"/>
      <c r="E123" s="296" t="s">
        <v>12</v>
      </c>
      <c r="F123" s="296" t="s">
        <v>13</v>
      </c>
      <c r="G123" s="296" t="s">
        <v>42</v>
      </c>
      <c r="H123" s="25"/>
      <c r="I123" s="25"/>
      <c r="J123" s="25"/>
      <c r="L123" s="23"/>
      <c r="M123" s="23"/>
      <c r="N123" s="23"/>
      <c r="O123" s="23"/>
      <c r="P123" s="23"/>
    </row>
    <row r="124" spans="3:16" x14ac:dyDescent="0.3">
      <c r="C124" s="159"/>
      <c r="D124" s="260"/>
      <c r="E124" s="300" t="s">
        <v>43</v>
      </c>
      <c r="F124" s="300" t="s">
        <v>44</v>
      </c>
      <c r="G124" s="300" t="s">
        <v>45</v>
      </c>
      <c r="H124" s="25"/>
      <c r="I124" s="25"/>
      <c r="J124" s="25"/>
      <c r="L124" s="23"/>
      <c r="M124" s="23"/>
      <c r="N124" s="23"/>
      <c r="O124" s="23"/>
      <c r="P124" s="23"/>
    </row>
    <row r="125" spans="3:16" x14ac:dyDescent="0.3">
      <c r="C125" s="159"/>
      <c r="D125" s="260"/>
      <c r="E125" s="18">
        <v>6.65</v>
      </c>
      <c r="F125" s="18">
        <v>0.5</v>
      </c>
      <c r="G125" s="18">
        <v>7.15</v>
      </c>
      <c r="H125" s="18" t="s">
        <v>637</v>
      </c>
      <c r="I125" s="25"/>
      <c r="J125" s="25"/>
      <c r="L125" s="23"/>
      <c r="M125" s="23"/>
      <c r="N125" s="23"/>
      <c r="O125" s="23"/>
      <c r="P125" s="23"/>
    </row>
    <row r="126" spans="3:16" x14ac:dyDescent="0.3">
      <c r="C126" s="159"/>
      <c r="D126" s="260"/>
      <c r="E126" s="18">
        <v>4.91</v>
      </c>
      <c r="F126" s="18">
        <v>0.5</v>
      </c>
      <c r="G126" s="18">
        <v>5.41</v>
      </c>
      <c r="H126" s="18" t="s">
        <v>638</v>
      </c>
      <c r="I126" s="25"/>
      <c r="J126" s="25"/>
      <c r="L126" s="23"/>
      <c r="M126" s="23"/>
      <c r="N126" s="23"/>
      <c r="O126" s="23"/>
      <c r="P126" s="23"/>
    </row>
    <row r="127" spans="3:16" x14ac:dyDescent="0.3">
      <c r="C127" s="159"/>
      <c r="D127" s="260"/>
      <c r="E127" s="946" t="s">
        <v>639</v>
      </c>
      <c r="F127" s="946"/>
      <c r="G127" s="301">
        <v>38.6815</v>
      </c>
      <c r="H127" s="26" t="s">
        <v>2</v>
      </c>
      <c r="I127" s="25"/>
      <c r="J127" s="25"/>
      <c r="K127" s="302"/>
      <c r="L127" s="23"/>
      <c r="M127" s="23"/>
      <c r="N127" s="23"/>
      <c r="O127" s="23"/>
      <c r="P127" s="23"/>
    </row>
    <row r="128" spans="3:16" x14ac:dyDescent="0.3">
      <c r="C128" s="159"/>
      <c r="D128" s="260"/>
      <c r="E128" s="18">
        <v>6.65</v>
      </c>
      <c r="F128" s="18">
        <v>3.5</v>
      </c>
      <c r="G128" s="18">
        <v>10.15</v>
      </c>
      <c r="H128" s="18" t="s">
        <v>70</v>
      </c>
      <c r="J128" s="24"/>
      <c r="L128" s="23"/>
      <c r="M128" s="23"/>
      <c r="N128" s="23"/>
      <c r="O128" s="23"/>
      <c r="P128" s="23"/>
    </row>
    <row r="129" spans="3:16" x14ac:dyDescent="0.3">
      <c r="C129" s="159"/>
      <c r="D129" s="260"/>
      <c r="E129" s="18">
        <v>4.91</v>
      </c>
      <c r="F129" s="18">
        <v>3.5</v>
      </c>
      <c r="G129" s="18">
        <v>8.41</v>
      </c>
      <c r="H129" s="18" t="s">
        <v>71</v>
      </c>
      <c r="J129" s="24"/>
      <c r="L129" s="23"/>
      <c r="M129" s="23"/>
      <c r="N129" s="23"/>
      <c r="O129" s="23"/>
      <c r="P129" s="23"/>
    </row>
    <row r="130" spans="3:16" x14ac:dyDescent="0.3">
      <c r="C130" s="159"/>
      <c r="D130" s="260"/>
      <c r="E130" s="946" t="s">
        <v>640</v>
      </c>
      <c r="F130" s="946"/>
      <c r="G130" s="301">
        <v>85.361500000000007</v>
      </c>
      <c r="H130" s="26" t="s">
        <v>220</v>
      </c>
      <c r="I130" s="23"/>
      <c r="J130" s="25"/>
      <c r="L130" s="23"/>
      <c r="M130" s="23"/>
      <c r="N130" s="23"/>
      <c r="O130" s="23"/>
      <c r="P130" s="23"/>
    </row>
    <row r="131" spans="3:16" x14ac:dyDescent="0.3">
      <c r="C131" s="159"/>
      <c r="D131" s="260"/>
      <c r="E131" s="23"/>
      <c r="F131" s="23"/>
      <c r="G131" s="23"/>
      <c r="H131" s="23"/>
      <c r="I131" s="23"/>
      <c r="J131" s="25"/>
      <c r="L131" s="23"/>
      <c r="M131" s="23"/>
      <c r="N131" s="23"/>
      <c r="O131" s="23"/>
      <c r="P131" s="23"/>
    </row>
    <row r="132" spans="3:16" x14ac:dyDescent="0.3">
      <c r="C132" s="159"/>
      <c r="D132" s="260"/>
      <c r="E132" s="296" t="s">
        <v>12</v>
      </c>
      <c r="F132" s="296" t="s">
        <v>12</v>
      </c>
      <c r="G132" s="296" t="s">
        <v>18</v>
      </c>
      <c r="H132" s="296" t="s">
        <v>22</v>
      </c>
      <c r="I132" s="296" t="s">
        <v>23</v>
      </c>
      <c r="J132" s="25"/>
      <c r="L132" s="23"/>
      <c r="M132" s="23"/>
      <c r="N132" s="23"/>
      <c r="O132" s="23"/>
      <c r="P132" s="23"/>
    </row>
    <row r="133" spans="3:16" x14ac:dyDescent="0.3">
      <c r="C133" s="159"/>
      <c r="D133" s="260"/>
      <c r="E133" s="263" t="s">
        <v>33</v>
      </c>
      <c r="F133" s="263" t="s">
        <v>641</v>
      </c>
      <c r="G133" s="263" t="s">
        <v>28</v>
      </c>
      <c r="H133" s="263" t="s">
        <v>34</v>
      </c>
      <c r="I133" s="263" t="s">
        <v>642</v>
      </c>
      <c r="J133" s="25"/>
      <c r="L133" s="23"/>
      <c r="M133" s="23"/>
      <c r="N133" s="23"/>
      <c r="O133" s="23"/>
      <c r="P133" s="23"/>
    </row>
    <row r="134" spans="3:16" x14ac:dyDescent="0.3">
      <c r="C134" s="159"/>
      <c r="D134" s="260"/>
      <c r="E134" s="18">
        <v>38.6815</v>
      </c>
      <c r="F134" s="18">
        <v>85.361500000000007</v>
      </c>
      <c r="G134" s="18">
        <v>3.26</v>
      </c>
      <c r="H134" s="18">
        <v>1</v>
      </c>
      <c r="I134" s="19">
        <v>197.23571149768944</v>
      </c>
      <c r="J134" s="25"/>
      <c r="K134" s="290"/>
      <c r="L134" s="23"/>
      <c r="M134" s="23"/>
      <c r="N134" s="23"/>
      <c r="O134" s="23"/>
      <c r="P134" s="23"/>
    </row>
    <row r="135" spans="3:16" x14ac:dyDescent="0.3">
      <c r="C135" s="159"/>
      <c r="D135" s="260"/>
      <c r="E135" s="25"/>
      <c r="F135" s="25"/>
      <c r="G135" s="25"/>
      <c r="H135" s="25"/>
      <c r="I135" s="25"/>
      <c r="J135" s="25"/>
      <c r="L135" s="23"/>
      <c r="M135" s="23"/>
      <c r="N135" s="23"/>
      <c r="O135" s="23"/>
      <c r="P135" s="23"/>
    </row>
    <row r="136" spans="3:16" x14ac:dyDescent="0.3">
      <c r="C136" s="159"/>
      <c r="D136" s="17" t="s">
        <v>46</v>
      </c>
      <c r="E136" s="18"/>
      <c r="F136" s="18"/>
      <c r="G136" s="944" t="s">
        <v>47</v>
      </c>
      <c r="H136" s="945"/>
      <c r="I136" s="19">
        <v>40.57</v>
      </c>
      <c r="J136" s="25"/>
      <c r="L136" s="23"/>
      <c r="M136" s="23"/>
      <c r="N136" s="23"/>
      <c r="O136" s="23"/>
      <c r="P136" s="23"/>
    </row>
    <row r="137" spans="3:16" x14ac:dyDescent="0.3">
      <c r="C137" s="159"/>
      <c r="D137" s="260"/>
      <c r="E137" s="25"/>
      <c r="F137" s="25"/>
      <c r="G137" s="25"/>
      <c r="H137" s="25"/>
      <c r="I137" s="25"/>
      <c r="J137" s="25"/>
      <c r="L137" s="23"/>
      <c r="M137" s="23"/>
      <c r="N137" s="23"/>
      <c r="O137" s="23"/>
      <c r="P137" s="23"/>
    </row>
    <row r="138" spans="3:16" x14ac:dyDescent="0.3">
      <c r="C138" s="159"/>
      <c r="D138" s="842" t="s">
        <v>666</v>
      </c>
      <c r="E138" s="843"/>
      <c r="F138" s="843"/>
      <c r="G138" s="843"/>
      <c r="H138" s="269">
        <v>1690.2802206976896</v>
      </c>
      <c r="I138" s="270" t="s">
        <v>24</v>
      </c>
      <c r="J138" s="25"/>
      <c r="L138" s="23"/>
      <c r="M138" s="23"/>
      <c r="N138" s="23"/>
      <c r="O138" s="23"/>
      <c r="P138" s="23"/>
    </row>
    <row r="139" spans="3:16" x14ac:dyDescent="0.3">
      <c r="C139" s="159"/>
      <c r="D139" s="842" t="s">
        <v>667</v>
      </c>
      <c r="E139" s="843"/>
      <c r="F139" s="843"/>
      <c r="G139" s="843"/>
      <c r="H139" s="269">
        <v>200.39800000000002</v>
      </c>
      <c r="I139" s="270" t="s">
        <v>24</v>
      </c>
      <c r="J139" s="25"/>
      <c r="L139" s="23"/>
      <c r="M139" s="23"/>
      <c r="N139" s="23"/>
      <c r="O139" s="23"/>
      <c r="P139" s="23"/>
    </row>
    <row r="140" spans="3:16" x14ac:dyDescent="0.3">
      <c r="C140" s="159"/>
      <c r="D140" s="303"/>
      <c r="E140" s="303"/>
      <c r="F140" s="303"/>
      <c r="G140" s="303"/>
      <c r="H140" s="304"/>
      <c r="I140" s="304"/>
      <c r="J140" s="25"/>
      <c r="L140" s="23"/>
      <c r="M140" s="23"/>
      <c r="N140" s="23"/>
      <c r="O140" s="23"/>
      <c r="P140" s="23"/>
    </row>
    <row r="141" spans="3:16" x14ac:dyDescent="0.3">
      <c r="C141" s="159" t="s">
        <v>682</v>
      </c>
      <c r="D141" s="303" t="s">
        <v>362</v>
      </c>
      <c r="E141" s="303"/>
      <c r="F141" s="303"/>
      <c r="G141" s="303"/>
      <c r="H141" s="304"/>
      <c r="I141" s="304"/>
      <c r="J141" s="25"/>
      <c r="L141" s="23"/>
      <c r="M141" s="23"/>
      <c r="N141" s="23"/>
      <c r="O141" s="23"/>
      <c r="P141" s="23"/>
    </row>
    <row r="142" spans="3:16" x14ac:dyDescent="0.3">
      <c r="C142" s="159"/>
      <c r="D142" s="305"/>
      <c r="E142" s="303"/>
      <c r="F142" s="280"/>
      <c r="G142" s="280"/>
      <c r="H142" s="282"/>
      <c r="I142" s="304"/>
      <c r="J142" s="25"/>
      <c r="L142" s="23"/>
      <c r="M142" s="23"/>
      <c r="N142" s="23"/>
      <c r="O142" s="23"/>
      <c r="P142" s="23"/>
    </row>
    <row r="143" spans="3:16" x14ac:dyDescent="0.3">
      <c r="C143" s="159"/>
      <c r="D143" s="306" t="s">
        <v>672</v>
      </c>
      <c r="E143" s="307">
        <v>200.39800000000002</v>
      </c>
      <c r="F143" s="280" t="s">
        <v>25</v>
      </c>
      <c r="G143" s="280"/>
      <c r="H143" s="282"/>
      <c r="I143" s="304"/>
      <c r="J143" s="25"/>
      <c r="L143" s="23"/>
      <c r="M143" s="23"/>
      <c r="N143" s="23"/>
      <c r="O143" s="23"/>
      <c r="P143" s="23"/>
    </row>
    <row r="144" spans="3:16" x14ac:dyDescent="0.3">
      <c r="C144" s="159"/>
      <c r="D144" s="306" t="s">
        <v>670</v>
      </c>
      <c r="E144" s="307">
        <v>102.47624999999999</v>
      </c>
      <c r="F144" s="280" t="s">
        <v>26</v>
      </c>
      <c r="G144" s="280"/>
      <c r="H144" s="282"/>
      <c r="I144" s="304"/>
      <c r="J144" s="25"/>
      <c r="L144" s="23"/>
      <c r="M144" s="23"/>
      <c r="N144" s="23"/>
      <c r="O144" s="23"/>
      <c r="P144" s="23"/>
    </row>
    <row r="145" spans="3:19" x14ac:dyDescent="0.3">
      <c r="C145" s="159"/>
      <c r="D145" s="306" t="s">
        <v>669</v>
      </c>
      <c r="E145" s="307">
        <v>30.933125000000011</v>
      </c>
      <c r="F145" s="280" t="s">
        <v>644</v>
      </c>
      <c r="G145" s="280"/>
      <c r="H145" s="282"/>
      <c r="I145" s="304"/>
      <c r="J145" s="25"/>
      <c r="L145" s="23"/>
      <c r="M145" s="23"/>
      <c r="N145" s="23"/>
      <c r="O145" s="23"/>
      <c r="P145" s="23"/>
    </row>
    <row r="146" spans="3:19" x14ac:dyDescent="0.3">
      <c r="C146" s="159"/>
      <c r="D146" s="23" t="s">
        <v>671</v>
      </c>
      <c r="E146" s="307">
        <v>66.988625000000013</v>
      </c>
      <c r="F146" s="280"/>
      <c r="G146" s="280"/>
      <c r="H146" s="282"/>
      <c r="I146" s="304"/>
      <c r="J146" s="25"/>
      <c r="L146" s="23"/>
      <c r="M146" s="23"/>
      <c r="N146" s="23"/>
      <c r="O146" s="23"/>
      <c r="P146" s="23"/>
    </row>
    <row r="147" spans="3:19" x14ac:dyDescent="0.3">
      <c r="C147" s="159"/>
      <c r="E147" s="307"/>
      <c r="F147" s="280"/>
      <c r="G147" s="280"/>
      <c r="H147" s="282"/>
      <c r="I147" s="304"/>
      <c r="J147" s="25"/>
      <c r="L147" s="23"/>
      <c r="M147" s="23"/>
      <c r="N147" s="23"/>
      <c r="O147" s="23"/>
      <c r="P147" s="23"/>
    </row>
    <row r="148" spans="3:19" x14ac:dyDescent="0.3">
      <c r="C148" s="159"/>
      <c r="D148" s="306" t="s">
        <v>673</v>
      </c>
      <c r="E148" s="307">
        <v>1690.2802206976896</v>
      </c>
      <c r="F148" s="280" t="s">
        <v>25</v>
      </c>
      <c r="G148" s="280"/>
      <c r="H148" s="282"/>
      <c r="I148" s="304"/>
      <c r="J148" s="25"/>
      <c r="L148" s="23"/>
      <c r="M148" s="23"/>
      <c r="N148" s="23"/>
      <c r="O148" s="23"/>
      <c r="P148" s="23"/>
    </row>
    <row r="149" spans="3:19" x14ac:dyDescent="0.3">
      <c r="C149" s="159"/>
      <c r="D149" s="306" t="s">
        <v>674</v>
      </c>
      <c r="E149" s="26">
        <v>251.52060037378783</v>
      </c>
      <c r="F149" s="280" t="s">
        <v>26</v>
      </c>
      <c r="G149" s="280"/>
      <c r="H149" s="282"/>
      <c r="I149" s="304"/>
      <c r="J149" s="25"/>
      <c r="L149" s="23"/>
      <c r="M149" s="23"/>
      <c r="N149" s="23"/>
      <c r="O149" s="23"/>
      <c r="P149" s="23"/>
    </row>
    <row r="150" spans="3:19" x14ac:dyDescent="0.3">
      <c r="C150" s="159"/>
      <c r="D150" s="306" t="s">
        <v>675</v>
      </c>
      <c r="E150" s="307">
        <v>20.096375000000009</v>
      </c>
      <c r="F150" s="280" t="s">
        <v>644</v>
      </c>
      <c r="G150" s="280"/>
      <c r="H150" s="282"/>
      <c r="I150" s="304"/>
      <c r="J150" s="25"/>
      <c r="L150" s="23"/>
      <c r="M150" s="23"/>
      <c r="N150" s="23"/>
      <c r="O150" s="23"/>
      <c r="P150" s="23"/>
    </row>
    <row r="151" spans="3:19" x14ac:dyDescent="0.3">
      <c r="C151" s="159"/>
      <c r="D151" s="23" t="s">
        <v>676</v>
      </c>
      <c r="E151" s="307">
        <v>1418.6632453239017</v>
      </c>
      <c r="F151" s="280"/>
      <c r="G151" s="280"/>
      <c r="H151" s="282"/>
      <c r="I151" s="304"/>
      <c r="J151" s="25"/>
      <c r="L151" s="23"/>
      <c r="M151" s="23"/>
      <c r="N151" s="23"/>
      <c r="O151" s="23"/>
      <c r="P151" s="23"/>
    </row>
    <row r="152" spans="3:19" x14ac:dyDescent="0.3">
      <c r="C152" s="159"/>
      <c r="E152" s="303"/>
      <c r="F152" s="280"/>
      <c r="G152" s="280"/>
      <c r="H152" s="282"/>
      <c r="I152" s="304"/>
      <c r="J152" s="25"/>
      <c r="L152" s="23"/>
      <c r="M152" s="23"/>
      <c r="N152" s="23"/>
      <c r="O152" s="23"/>
      <c r="P152" s="23"/>
    </row>
    <row r="153" spans="3:19" x14ac:dyDescent="0.3">
      <c r="C153" s="159"/>
      <c r="D153" s="842" t="s">
        <v>679</v>
      </c>
      <c r="E153" s="843"/>
      <c r="F153" s="843"/>
      <c r="G153" s="843"/>
      <c r="H153" s="269">
        <v>1418.6632453239017</v>
      </c>
      <c r="I153" s="270" t="s">
        <v>24</v>
      </c>
      <c r="J153" s="25"/>
      <c r="L153" s="23"/>
      <c r="M153" s="23"/>
      <c r="N153" s="23"/>
      <c r="O153" s="23"/>
      <c r="P153" s="23"/>
    </row>
    <row r="154" spans="3:19" x14ac:dyDescent="0.3">
      <c r="C154" s="159"/>
      <c r="D154" s="842" t="s">
        <v>681</v>
      </c>
      <c r="E154" s="843"/>
      <c r="F154" s="843"/>
      <c r="G154" s="843"/>
      <c r="H154" s="269">
        <v>66.988625000000013</v>
      </c>
      <c r="I154" s="270" t="s">
        <v>24</v>
      </c>
      <c r="J154" s="25"/>
      <c r="L154" s="23"/>
      <c r="M154" s="23"/>
      <c r="N154" s="23"/>
      <c r="O154" s="23"/>
      <c r="P154" s="23"/>
    </row>
    <row r="155" spans="3:19" x14ac:dyDescent="0.3">
      <c r="C155" s="159"/>
      <c r="E155" s="25"/>
      <c r="F155" s="25"/>
      <c r="G155" s="25"/>
      <c r="H155" s="25"/>
      <c r="I155" s="25"/>
      <c r="J155" s="25"/>
      <c r="L155" s="23"/>
      <c r="M155" s="23"/>
      <c r="N155" s="23"/>
      <c r="O155" s="23"/>
      <c r="P155" s="23"/>
      <c r="Q155" s="23"/>
    </row>
    <row r="156" spans="3:19" x14ac:dyDescent="0.3">
      <c r="C156" s="159" t="s">
        <v>690</v>
      </c>
      <c r="D156" s="260" t="s">
        <v>61</v>
      </c>
      <c r="E156" s="25"/>
      <c r="F156" s="25"/>
      <c r="G156" s="25"/>
      <c r="H156" s="25"/>
      <c r="I156" s="25"/>
      <c r="J156" s="25"/>
      <c r="N156" s="25"/>
      <c r="Q156" s="25"/>
      <c r="R156" s="25"/>
      <c r="S156" s="25"/>
    </row>
    <row r="157" spans="3:19" ht="13.8" x14ac:dyDescent="0.3">
      <c r="D157" s="308"/>
      <c r="E157" s="951" t="s">
        <v>69</v>
      </c>
      <c r="F157" s="952"/>
      <c r="G157" s="953" t="s">
        <v>72</v>
      </c>
      <c r="H157" s="309"/>
      <c r="I157" s="953" t="s">
        <v>73</v>
      </c>
      <c r="J157" s="25"/>
      <c r="M157" s="71"/>
      <c r="N157" s="71"/>
      <c r="Q157" s="25"/>
      <c r="R157" s="25"/>
      <c r="S157" s="25"/>
    </row>
    <row r="158" spans="3:19" ht="14.4" x14ac:dyDescent="0.3">
      <c r="C158" s="159"/>
      <c r="D158" s="310" t="s">
        <v>352</v>
      </c>
      <c r="E158" s="311" t="s">
        <v>341</v>
      </c>
      <c r="F158" s="311" t="s">
        <v>342</v>
      </c>
      <c r="G158" s="954"/>
      <c r="H158" s="66" t="s">
        <v>74</v>
      </c>
      <c r="I158" s="954"/>
      <c r="J158" s="25"/>
      <c r="M158" s="71"/>
      <c r="N158" s="71"/>
      <c r="Q158" s="25"/>
      <c r="R158" s="25"/>
      <c r="S158" s="25"/>
    </row>
    <row r="159" spans="3:19" x14ac:dyDescent="0.3">
      <c r="C159" s="159"/>
      <c r="D159" s="312" t="s">
        <v>277</v>
      </c>
      <c r="E159" s="313"/>
      <c r="F159" s="313"/>
      <c r="G159" s="67"/>
      <c r="H159" s="68"/>
      <c r="I159" s="67"/>
      <c r="J159" s="25"/>
      <c r="M159" s="71"/>
      <c r="N159" s="71"/>
      <c r="O159" s="71"/>
      <c r="P159" s="71"/>
      <c r="Q159" s="25"/>
      <c r="R159" s="25"/>
      <c r="S159" s="25"/>
    </row>
    <row r="160" spans="3:19" ht="26.4" x14ac:dyDescent="0.3">
      <c r="C160" s="159"/>
      <c r="D160" s="314" t="s">
        <v>411</v>
      </c>
      <c r="E160" s="315">
        <v>1.25</v>
      </c>
      <c r="F160" s="76">
        <v>1</v>
      </c>
      <c r="G160" s="316">
        <v>64</v>
      </c>
      <c r="H160" s="18">
        <v>0.05</v>
      </c>
      <c r="I160" s="316">
        <v>4.7520000000000016</v>
      </c>
      <c r="J160" s="25"/>
      <c r="M160" s="71"/>
      <c r="N160" s="71"/>
      <c r="O160" s="71"/>
      <c r="P160" s="71"/>
      <c r="Q160" s="25"/>
      <c r="R160" s="25"/>
      <c r="S160" s="25"/>
    </row>
    <row r="161" spans="3:19" x14ac:dyDescent="0.3">
      <c r="C161" s="159"/>
      <c r="D161" s="314" t="s">
        <v>64</v>
      </c>
      <c r="E161" s="315">
        <v>1.25</v>
      </c>
      <c r="F161" s="76">
        <v>1</v>
      </c>
      <c r="G161" s="316">
        <v>8</v>
      </c>
      <c r="H161" s="18">
        <v>0.05</v>
      </c>
      <c r="I161" s="316">
        <v>0.59400000000000019</v>
      </c>
      <c r="J161" s="25"/>
      <c r="M161" s="71"/>
      <c r="N161" s="71"/>
      <c r="O161" s="71"/>
      <c r="P161" s="71"/>
      <c r="Q161" s="25"/>
      <c r="R161" s="25"/>
      <c r="S161" s="25"/>
    </row>
    <row r="162" spans="3:19" x14ac:dyDescent="0.3">
      <c r="C162" s="159"/>
      <c r="D162" s="314" t="s">
        <v>65</v>
      </c>
      <c r="E162" s="315">
        <v>1.6</v>
      </c>
      <c r="F162" s="76">
        <v>1.9</v>
      </c>
      <c r="G162" s="316">
        <v>8</v>
      </c>
      <c r="H162" s="18">
        <v>0.05</v>
      </c>
      <c r="I162" s="316">
        <v>1.3600000000000003</v>
      </c>
      <c r="J162" s="25"/>
      <c r="M162" s="71"/>
      <c r="N162" s="71"/>
      <c r="O162" s="71"/>
      <c r="P162" s="71"/>
      <c r="Q162" s="25"/>
      <c r="R162" s="25"/>
      <c r="S162" s="25"/>
    </row>
    <row r="163" spans="3:19" x14ac:dyDescent="0.3">
      <c r="C163" s="159"/>
      <c r="D163" s="314" t="s">
        <v>66</v>
      </c>
      <c r="E163" s="315">
        <v>1.5</v>
      </c>
      <c r="F163" s="76">
        <v>3.5</v>
      </c>
      <c r="G163" s="316">
        <v>20</v>
      </c>
      <c r="H163" s="18">
        <v>0.05</v>
      </c>
      <c r="I163" s="316">
        <v>5.7600000000000007</v>
      </c>
      <c r="J163" s="25"/>
      <c r="M163" s="71"/>
      <c r="N163" s="71"/>
      <c r="O163" s="71"/>
      <c r="P163" s="71"/>
      <c r="Q163" s="25"/>
      <c r="R163" s="25"/>
      <c r="S163" s="25"/>
    </row>
    <row r="164" spans="3:19" x14ac:dyDescent="0.3">
      <c r="C164" s="159"/>
      <c r="D164" s="314" t="s">
        <v>67</v>
      </c>
      <c r="E164" s="315">
        <v>1.25</v>
      </c>
      <c r="F164" s="76">
        <v>1.75</v>
      </c>
      <c r="G164" s="316">
        <v>4</v>
      </c>
      <c r="H164" s="18">
        <v>0.05</v>
      </c>
      <c r="I164" s="316">
        <v>0.49950000000000011</v>
      </c>
      <c r="J164" s="25"/>
      <c r="M164" s="71"/>
      <c r="N164" s="71"/>
      <c r="O164" s="71"/>
      <c r="P164" s="71"/>
      <c r="Q164" s="25"/>
      <c r="R164" s="25"/>
      <c r="S164" s="25"/>
    </row>
    <row r="165" spans="3:19" x14ac:dyDescent="0.3">
      <c r="C165" s="159"/>
      <c r="D165" s="314" t="s">
        <v>68</v>
      </c>
      <c r="E165" s="315">
        <v>1.4</v>
      </c>
      <c r="F165" s="76">
        <v>3.2</v>
      </c>
      <c r="G165" s="316">
        <v>4</v>
      </c>
      <c r="H165" s="18">
        <v>0.05</v>
      </c>
      <c r="I165" s="317">
        <v>0.9900000000000001</v>
      </c>
      <c r="J165" s="25"/>
      <c r="M165" s="71"/>
      <c r="N165" s="71"/>
      <c r="O165" s="71"/>
      <c r="P165" s="71"/>
      <c r="Q165" s="25"/>
      <c r="R165" s="25"/>
      <c r="S165" s="25"/>
    </row>
    <row r="166" spans="3:19" x14ac:dyDescent="0.3">
      <c r="C166" s="159"/>
      <c r="D166" s="312" t="s">
        <v>282</v>
      </c>
      <c r="E166" s="315">
        <v>1</v>
      </c>
      <c r="F166" s="76">
        <v>1</v>
      </c>
      <c r="G166" s="318">
        <v>4</v>
      </c>
      <c r="H166" s="18">
        <v>0.05</v>
      </c>
      <c r="I166" s="317">
        <v>0.24200000000000005</v>
      </c>
      <c r="J166" s="25"/>
      <c r="N166" s="25"/>
      <c r="O166" s="25"/>
      <c r="P166" s="25"/>
      <c r="Q166" s="25"/>
      <c r="R166" s="25"/>
      <c r="S166" s="25"/>
    </row>
    <row r="167" spans="3:19" x14ac:dyDescent="0.3">
      <c r="C167" s="159"/>
      <c r="D167" s="319"/>
      <c r="E167" s="315">
        <v>2</v>
      </c>
      <c r="F167" s="76">
        <v>1</v>
      </c>
      <c r="G167" s="320">
        <v>1</v>
      </c>
      <c r="H167" s="18">
        <v>0.05</v>
      </c>
      <c r="I167" s="316">
        <v>0.11550000000000003</v>
      </c>
      <c r="J167" s="25"/>
      <c r="N167" s="25"/>
      <c r="O167" s="25"/>
      <c r="P167" s="25"/>
      <c r="Q167" s="25"/>
      <c r="R167" s="25"/>
      <c r="S167" s="25"/>
    </row>
    <row r="168" spans="3:19" x14ac:dyDescent="0.3">
      <c r="C168" s="159"/>
      <c r="D168" s="321" t="s">
        <v>339</v>
      </c>
      <c r="E168" s="315">
        <v>1</v>
      </c>
      <c r="F168" s="76">
        <v>1</v>
      </c>
      <c r="G168" s="316">
        <v>10</v>
      </c>
      <c r="H168" s="18">
        <v>0.05</v>
      </c>
      <c r="I168" s="316">
        <v>0.60500000000000009</v>
      </c>
      <c r="J168" s="25"/>
      <c r="N168" s="25"/>
      <c r="O168" s="25"/>
      <c r="P168" s="25"/>
      <c r="Q168" s="25"/>
      <c r="R168" s="25"/>
      <c r="S168" s="25"/>
    </row>
    <row r="169" spans="3:19" x14ac:dyDescent="0.3">
      <c r="C169" s="159"/>
      <c r="D169" s="321" t="s">
        <v>340</v>
      </c>
      <c r="E169" s="315">
        <v>1</v>
      </c>
      <c r="F169" s="76">
        <v>1</v>
      </c>
      <c r="G169" s="316">
        <v>4</v>
      </c>
      <c r="H169" s="18">
        <v>0.05</v>
      </c>
      <c r="I169" s="316">
        <v>0.24200000000000005</v>
      </c>
      <c r="J169" s="25"/>
      <c r="N169" s="25"/>
      <c r="O169" s="25"/>
      <c r="P169" s="25"/>
      <c r="Q169" s="25"/>
      <c r="R169" s="25"/>
      <c r="S169" s="25"/>
    </row>
    <row r="170" spans="3:19" x14ac:dyDescent="0.3">
      <c r="C170" s="159"/>
      <c r="D170" s="321" t="s">
        <v>401</v>
      </c>
      <c r="E170" s="315">
        <v>6.65</v>
      </c>
      <c r="F170" s="76">
        <v>4.91</v>
      </c>
      <c r="G170" s="316">
        <v>1</v>
      </c>
      <c r="H170" s="18">
        <v>0.05</v>
      </c>
      <c r="I170" s="316">
        <v>1.6908749999999999</v>
      </c>
      <c r="J170" s="25"/>
      <c r="N170" s="25"/>
      <c r="O170" s="25"/>
      <c r="P170" s="25"/>
      <c r="Q170" s="25"/>
      <c r="R170" s="25"/>
      <c r="S170" s="25"/>
    </row>
    <row r="171" spans="3:19" x14ac:dyDescent="0.3">
      <c r="C171" s="159"/>
      <c r="D171" s="321" t="s">
        <v>678</v>
      </c>
      <c r="E171" s="315">
        <v>0.45</v>
      </c>
      <c r="F171" s="76">
        <v>455.45</v>
      </c>
      <c r="G171" s="316">
        <v>1</v>
      </c>
      <c r="H171" s="18">
        <v>0.05</v>
      </c>
      <c r="I171" s="316">
        <v>12.527625000000002</v>
      </c>
      <c r="J171" s="25"/>
      <c r="N171" s="25"/>
      <c r="O171" s="25"/>
      <c r="P171" s="25"/>
      <c r="Q171" s="25"/>
      <c r="R171" s="25"/>
      <c r="S171" s="25"/>
    </row>
    <row r="172" spans="3:19" x14ac:dyDescent="0.3">
      <c r="C172" s="159"/>
      <c r="D172" s="322"/>
      <c r="E172" s="323"/>
      <c r="F172" s="324"/>
      <c r="G172" s="325"/>
      <c r="H172" s="25"/>
      <c r="I172" s="326">
        <v>29.37850000000001</v>
      </c>
      <c r="J172" s="25"/>
    </row>
    <row r="173" spans="3:19" x14ac:dyDescent="0.3">
      <c r="C173" s="159"/>
      <c r="D173" s="327" t="s">
        <v>353</v>
      </c>
      <c r="E173" s="323"/>
      <c r="F173" s="324"/>
      <c r="G173" s="325"/>
      <c r="H173" s="25"/>
      <c r="I173" s="325"/>
      <c r="J173" s="25"/>
    </row>
    <row r="174" spans="3:19" x14ac:dyDescent="0.3">
      <c r="C174" s="159"/>
      <c r="D174" s="328" t="s">
        <v>282</v>
      </c>
      <c r="E174" s="329">
        <v>0.8</v>
      </c>
      <c r="F174" s="27">
        <v>0.6</v>
      </c>
      <c r="G174" s="27">
        <v>0.05</v>
      </c>
      <c r="H174" s="330">
        <v>2.4E-2</v>
      </c>
      <c r="I174" s="325"/>
      <c r="J174" s="25"/>
    </row>
    <row r="175" spans="3:19" x14ac:dyDescent="0.3">
      <c r="C175" s="159"/>
      <c r="D175" s="331"/>
      <c r="E175" s="329">
        <v>2.15</v>
      </c>
      <c r="F175" s="27">
        <v>0.6</v>
      </c>
      <c r="G175" s="27">
        <v>0.05</v>
      </c>
      <c r="H175" s="330">
        <v>6.4500000000000002E-2</v>
      </c>
      <c r="I175" s="325"/>
      <c r="J175" s="25"/>
    </row>
    <row r="176" spans="3:19" x14ac:dyDescent="0.3">
      <c r="C176" s="159"/>
      <c r="D176" s="331"/>
      <c r="E176" s="329">
        <v>4.5</v>
      </c>
      <c r="F176" s="27">
        <v>0.6</v>
      </c>
      <c r="G176" s="27">
        <v>0.05</v>
      </c>
      <c r="H176" s="330">
        <v>0.13500000000000001</v>
      </c>
      <c r="I176" s="325"/>
      <c r="J176" s="25"/>
    </row>
    <row r="177" spans="3:14" x14ac:dyDescent="0.3">
      <c r="C177" s="159"/>
      <c r="D177" s="331"/>
      <c r="E177" s="329">
        <v>3.6</v>
      </c>
      <c r="F177" s="27">
        <v>0.6</v>
      </c>
      <c r="G177" s="27">
        <v>0.05</v>
      </c>
      <c r="H177" s="330">
        <v>0.108</v>
      </c>
      <c r="I177" s="325"/>
      <c r="J177" s="25"/>
    </row>
    <row r="178" spans="3:14" x14ac:dyDescent="0.3">
      <c r="C178" s="159"/>
      <c r="D178" s="331"/>
      <c r="E178" s="329">
        <v>2</v>
      </c>
      <c r="F178" s="27">
        <v>0.6</v>
      </c>
      <c r="G178" s="27">
        <v>0.05</v>
      </c>
      <c r="H178" s="330">
        <v>0.06</v>
      </c>
      <c r="I178" s="325"/>
      <c r="J178" s="25"/>
    </row>
    <row r="179" spans="3:14" ht="10.5" customHeight="1" x14ac:dyDescent="0.3">
      <c r="C179" s="159"/>
      <c r="D179" s="331"/>
      <c r="E179" s="329">
        <v>2</v>
      </c>
      <c r="F179" s="27">
        <v>0.6</v>
      </c>
      <c r="G179" s="27">
        <v>0.05</v>
      </c>
      <c r="H179" s="330">
        <v>0.06</v>
      </c>
      <c r="I179" s="325"/>
      <c r="J179" s="25"/>
    </row>
    <row r="180" spans="3:14" x14ac:dyDescent="0.3">
      <c r="C180" s="159"/>
      <c r="D180" s="331"/>
      <c r="E180" s="329">
        <v>1.3</v>
      </c>
      <c r="F180" s="27">
        <v>0.6</v>
      </c>
      <c r="G180" s="27">
        <v>0.05</v>
      </c>
      <c r="H180" s="330">
        <v>3.9E-2</v>
      </c>
      <c r="I180" s="325"/>
      <c r="J180" s="25"/>
    </row>
    <row r="181" spans="3:14" x14ac:dyDescent="0.3">
      <c r="C181" s="159"/>
      <c r="D181" s="331"/>
      <c r="E181" s="329">
        <v>1.3</v>
      </c>
      <c r="F181" s="27">
        <v>0.6</v>
      </c>
      <c r="G181" s="27">
        <v>0.05</v>
      </c>
      <c r="H181" s="330">
        <v>3.9E-2</v>
      </c>
      <c r="I181" s="325"/>
      <c r="J181" s="25"/>
    </row>
    <row r="182" spans="3:14" x14ac:dyDescent="0.3">
      <c r="C182" s="159"/>
      <c r="D182" s="332"/>
      <c r="E182" s="329">
        <v>2.6</v>
      </c>
      <c r="F182" s="27">
        <v>0.6</v>
      </c>
      <c r="G182" s="27">
        <v>0.05</v>
      </c>
      <c r="H182" s="330">
        <v>7.8E-2</v>
      </c>
      <c r="I182" s="325"/>
      <c r="J182" s="25"/>
    </row>
    <row r="183" spans="3:14" ht="12.75" customHeight="1" x14ac:dyDescent="0.3">
      <c r="C183" s="159"/>
      <c r="D183" s="71"/>
      <c r="E183" s="25"/>
      <c r="F183" s="25"/>
      <c r="G183" s="25"/>
      <c r="H183" s="333">
        <v>0.60749999999999993</v>
      </c>
      <c r="I183" s="25"/>
      <c r="J183" s="25"/>
    </row>
    <row r="184" spans="3:14" x14ac:dyDescent="0.3">
      <c r="C184" s="159"/>
      <c r="D184" s="924" t="s">
        <v>409</v>
      </c>
      <c r="E184" s="925"/>
      <c r="F184" s="925"/>
      <c r="G184" s="925"/>
      <c r="H184" s="926"/>
      <c r="I184" s="334">
        <v>2.6380000000000003</v>
      </c>
      <c r="J184" s="25"/>
    </row>
    <row r="185" spans="3:14" x14ac:dyDescent="0.3">
      <c r="C185" s="159"/>
      <c r="D185" s="71"/>
      <c r="E185" s="25"/>
      <c r="F185" s="25"/>
      <c r="G185" s="25"/>
      <c r="H185" s="25"/>
      <c r="I185" s="25"/>
      <c r="J185" s="25"/>
    </row>
    <row r="186" spans="3:14" ht="12.75" customHeight="1" x14ac:dyDescent="0.3">
      <c r="C186" s="159"/>
      <c r="D186" s="842" t="s">
        <v>680</v>
      </c>
      <c r="E186" s="843"/>
      <c r="F186" s="843"/>
      <c r="G186" s="843"/>
      <c r="H186" s="269">
        <v>32.624000000000009</v>
      </c>
      <c r="I186" s="270" t="s">
        <v>24</v>
      </c>
      <c r="J186" s="25"/>
    </row>
    <row r="187" spans="3:14" x14ac:dyDescent="0.3">
      <c r="C187" s="159"/>
      <c r="D187" s="24"/>
      <c r="E187" s="25"/>
      <c r="F187" s="25"/>
      <c r="G187" s="25"/>
      <c r="H187" s="25"/>
      <c r="I187" s="25"/>
      <c r="J187" s="25"/>
    </row>
    <row r="188" spans="3:14" x14ac:dyDescent="0.3">
      <c r="C188" s="265" t="s">
        <v>693</v>
      </c>
      <c r="D188" s="260" t="s">
        <v>692</v>
      </c>
      <c r="E188" s="25"/>
      <c r="F188" s="25"/>
      <c r="G188" s="25"/>
      <c r="H188" s="25"/>
      <c r="I188" s="25"/>
      <c r="J188" s="25"/>
    </row>
    <row r="189" spans="3:14" ht="17.25" customHeight="1" x14ac:dyDescent="0.3">
      <c r="C189" s="160"/>
      <c r="D189" s="260"/>
      <c r="E189" s="25"/>
      <c r="F189" s="25"/>
      <c r="G189" s="25"/>
      <c r="H189" s="25"/>
      <c r="I189" s="25"/>
      <c r="J189" s="25"/>
    </row>
    <row r="190" spans="3:14" x14ac:dyDescent="0.3">
      <c r="C190" s="160"/>
      <c r="D190" s="927" t="s">
        <v>277</v>
      </c>
      <c r="E190" s="928"/>
      <c r="F190" s="928"/>
      <c r="G190" s="928"/>
      <c r="H190" s="928"/>
      <c r="I190" s="928"/>
      <c r="J190" s="928"/>
      <c r="K190" s="928"/>
      <c r="L190" s="928"/>
    </row>
    <row r="191" spans="3:14" x14ac:dyDescent="0.3">
      <c r="C191" s="159"/>
      <c r="D191" s="335"/>
      <c r="E191" s="929" t="s">
        <v>69</v>
      </c>
      <c r="F191" s="930"/>
      <c r="G191" s="231" t="s">
        <v>99</v>
      </c>
      <c r="H191" s="929" t="s">
        <v>100</v>
      </c>
      <c r="I191" s="930"/>
      <c r="J191" s="239" t="s">
        <v>72</v>
      </c>
      <c r="K191" s="239" t="s">
        <v>101</v>
      </c>
      <c r="L191" s="75" t="s">
        <v>347</v>
      </c>
      <c r="N191" s="23"/>
    </row>
    <row r="192" spans="3:14" x14ac:dyDescent="0.3">
      <c r="C192" s="159"/>
      <c r="D192" s="70" t="s">
        <v>346</v>
      </c>
      <c r="E192" s="336" t="s">
        <v>70</v>
      </c>
      <c r="F192" s="336" t="s">
        <v>71</v>
      </c>
      <c r="G192" s="232"/>
      <c r="H192" s="336" t="s">
        <v>2</v>
      </c>
      <c r="I192" s="336" t="s">
        <v>3</v>
      </c>
      <c r="J192" s="240"/>
      <c r="K192" s="240"/>
      <c r="L192" s="75"/>
      <c r="N192" s="23"/>
    </row>
    <row r="193" spans="3:14" x14ac:dyDescent="0.3">
      <c r="C193" s="159"/>
      <c r="D193" s="314" t="s">
        <v>63</v>
      </c>
      <c r="E193" s="315">
        <v>1.25</v>
      </c>
      <c r="F193" s="76">
        <v>1</v>
      </c>
      <c r="G193" s="76">
        <v>0.2</v>
      </c>
      <c r="H193" s="316">
        <v>0.2</v>
      </c>
      <c r="I193" s="316">
        <v>0.4</v>
      </c>
      <c r="J193" s="337">
        <v>50</v>
      </c>
      <c r="K193" s="337">
        <v>0.1</v>
      </c>
      <c r="L193" s="316">
        <v>15.243712943361398</v>
      </c>
      <c r="N193" s="23"/>
    </row>
    <row r="194" spans="3:14" x14ac:dyDescent="0.3">
      <c r="C194" s="159"/>
      <c r="D194" s="338" t="s">
        <v>412</v>
      </c>
      <c r="E194" s="315">
        <v>1.25</v>
      </c>
      <c r="F194" s="76">
        <v>1</v>
      </c>
      <c r="G194" s="76">
        <v>0.2</v>
      </c>
      <c r="H194" s="316">
        <v>0.27</v>
      </c>
      <c r="I194" s="316">
        <v>0.3</v>
      </c>
      <c r="J194" s="337">
        <v>14</v>
      </c>
      <c r="K194" s="337">
        <v>0.1</v>
      </c>
      <c r="L194" s="316">
        <v>4.2696257573825083</v>
      </c>
      <c r="N194" s="23"/>
    </row>
    <row r="195" spans="3:14" x14ac:dyDescent="0.3">
      <c r="C195" s="159"/>
      <c r="D195" s="337" t="s">
        <v>64</v>
      </c>
      <c r="E195" s="315">
        <v>1.25</v>
      </c>
      <c r="F195" s="76">
        <v>1</v>
      </c>
      <c r="G195" s="76">
        <v>0.2</v>
      </c>
      <c r="H195" s="316">
        <v>0.27</v>
      </c>
      <c r="I195" s="316">
        <v>0.2</v>
      </c>
      <c r="J195" s="337">
        <v>8</v>
      </c>
      <c r="K195" s="337">
        <v>0.1</v>
      </c>
      <c r="L195" s="316">
        <v>2.4170153656360887</v>
      </c>
      <c r="N195" s="23"/>
    </row>
    <row r="196" spans="3:14" x14ac:dyDescent="0.3">
      <c r="C196" s="159"/>
      <c r="D196" s="337" t="s">
        <v>65</v>
      </c>
      <c r="E196" s="315">
        <v>1.6</v>
      </c>
      <c r="F196" s="76">
        <v>1.9</v>
      </c>
      <c r="G196" s="76">
        <v>0.3</v>
      </c>
      <c r="H196" s="316">
        <v>0.7</v>
      </c>
      <c r="I196" s="316">
        <v>0.25</v>
      </c>
      <c r="J196" s="337">
        <v>8</v>
      </c>
      <c r="K196" s="337">
        <v>0.2</v>
      </c>
      <c r="L196" s="316">
        <v>9.3996710939479566</v>
      </c>
      <c r="N196" s="23"/>
    </row>
    <row r="197" spans="3:14" x14ac:dyDescent="0.3">
      <c r="C197" s="159"/>
      <c r="D197" s="337" t="s">
        <v>66</v>
      </c>
      <c r="E197" s="315">
        <v>1.5</v>
      </c>
      <c r="F197" s="76">
        <v>3.5</v>
      </c>
      <c r="G197" s="76">
        <v>0.3</v>
      </c>
      <c r="H197" s="316">
        <v>0.27</v>
      </c>
      <c r="I197" s="316">
        <v>2.2000000000000002</v>
      </c>
      <c r="J197" s="337">
        <v>20</v>
      </c>
      <c r="K197" s="337">
        <v>0.3</v>
      </c>
      <c r="L197" s="316">
        <v>46.719855036662743</v>
      </c>
      <c r="N197" s="23"/>
    </row>
    <row r="198" spans="3:14" x14ac:dyDescent="0.3">
      <c r="C198" s="159"/>
      <c r="D198" s="337" t="s">
        <v>67</v>
      </c>
      <c r="E198" s="315">
        <v>1.25</v>
      </c>
      <c r="F198" s="76">
        <v>1.75</v>
      </c>
      <c r="G198" s="76">
        <v>0.2</v>
      </c>
      <c r="H198" s="316">
        <v>0.7</v>
      </c>
      <c r="I198" s="316">
        <v>0.25</v>
      </c>
      <c r="J198" s="337">
        <v>4</v>
      </c>
      <c r="K198" s="337">
        <v>0.2</v>
      </c>
      <c r="L198" s="316">
        <v>2.544991582276861</v>
      </c>
      <c r="N198" s="23"/>
    </row>
    <row r="199" spans="3:14" x14ac:dyDescent="0.3">
      <c r="C199" s="159"/>
      <c r="D199" s="337" t="s">
        <v>68</v>
      </c>
      <c r="E199" s="315">
        <v>1.4</v>
      </c>
      <c r="F199" s="76">
        <v>3.2</v>
      </c>
      <c r="G199" s="76">
        <v>0.3</v>
      </c>
      <c r="H199" s="316">
        <v>0.27</v>
      </c>
      <c r="I199" s="316">
        <v>2.2000000000000002</v>
      </c>
      <c r="J199" s="337">
        <v>4</v>
      </c>
      <c r="K199" s="337">
        <v>0.2</v>
      </c>
      <c r="L199" s="316">
        <v>7.1640783906466066</v>
      </c>
      <c r="N199" s="23"/>
    </row>
    <row r="200" spans="3:14" x14ac:dyDescent="0.3">
      <c r="C200" s="159"/>
      <c r="D200" s="325"/>
      <c r="E200" s="71"/>
      <c r="F200" s="325"/>
      <c r="G200" s="325"/>
      <c r="H200" s="325"/>
      <c r="I200" s="325"/>
      <c r="J200" s="325"/>
      <c r="K200" s="325"/>
      <c r="L200" s="326">
        <v>87.758950169914172</v>
      </c>
      <c r="N200" s="23"/>
    </row>
    <row r="201" spans="3:14" x14ac:dyDescent="0.3">
      <c r="C201" s="159"/>
      <c r="D201" s="325"/>
      <c r="E201" s="28" t="s">
        <v>1</v>
      </c>
      <c r="F201" s="28" t="s">
        <v>17</v>
      </c>
      <c r="G201" s="27" t="s">
        <v>18</v>
      </c>
      <c r="H201" s="18" t="s">
        <v>76</v>
      </c>
      <c r="I201" s="27" t="s">
        <v>77</v>
      </c>
      <c r="J201" s="25"/>
    </row>
    <row r="202" spans="3:14" x14ac:dyDescent="0.3">
      <c r="C202" s="159"/>
      <c r="D202" s="70" t="s">
        <v>345</v>
      </c>
      <c r="E202" s="69"/>
      <c r="F202" s="69"/>
      <c r="G202" s="69"/>
      <c r="H202" s="69"/>
      <c r="I202" s="69"/>
      <c r="J202" s="25"/>
      <c r="N202" s="23"/>
    </row>
    <row r="203" spans="3:14" x14ac:dyDescent="0.3">
      <c r="C203" s="159"/>
      <c r="D203" s="339" t="s">
        <v>79</v>
      </c>
      <c r="E203" s="76">
        <v>43.199999999999996</v>
      </c>
      <c r="F203" s="76">
        <v>0.14000000000000001</v>
      </c>
      <c r="G203" s="76">
        <v>0.5</v>
      </c>
      <c r="H203" s="76">
        <v>2</v>
      </c>
      <c r="I203" s="76">
        <v>6.048</v>
      </c>
      <c r="J203" s="25"/>
      <c r="N203" s="23"/>
    </row>
    <row r="204" spans="3:14" x14ac:dyDescent="0.3">
      <c r="C204" s="159"/>
      <c r="D204" s="339" t="s">
        <v>80</v>
      </c>
      <c r="E204" s="76">
        <v>5.25</v>
      </c>
      <c r="F204" s="76">
        <v>0.14000000000000001</v>
      </c>
      <c r="G204" s="76">
        <v>0.5</v>
      </c>
      <c r="H204" s="76">
        <v>4</v>
      </c>
      <c r="I204" s="76">
        <v>1.4700000000000002</v>
      </c>
      <c r="J204" s="25"/>
      <c r="N204" s="23"/>
    </row>
    <row r="205" spans="3:14" x14ac:dyDescent="0.3">
      <c r="C205" s="159"/>
      <c r="D205" s="339" t="s">
        <v>81</v>
      </c>
      <c r="E205" s="76">
        <v>4.7300000000000004</v>
      </c>
      <c r="F205" s="76">
        <v>0.14000000000000001</v>
      </c>
      <c r="G205" s="76">
        <v>0.5</v>
      </c>
      <c r="H205" s="76">
        <v>2</v>
      </c>
      <c r="I205" s="76">
        <v>0.66220000000000012</v>
      </c>
      <c r="J205" s="25"/>
      <c r="N205" s="23"/>
    </row>
    <row r="206" spans="3:14" x14ac:dyDescent="0.3">
      <c r="C206" s="159"/>
      <c r="D206" s="339" t="s">
        <v>82</v>
      </c>
      <c r="E206" s="76">
        <v>56.79</v>
      </c>
      <c r="F206" s="76">
        <v>0.14000000000000001</v>
      </c>
      <c r="G206" s="76">
        <v>0.5</v>
      </c>
      <c r="H206" s="76">
        <v>2</v>
      </c>
      <c r="I206" s="76">
        <v>7.9506000000000006</v>
      </c>
      <c r="J206" s="25"/>
      <c r="N206" s="23"/>
    </row>
    <row r="207" spans="3:14" x14ac:dyDescent="0.3">
      <c r="C207" s="159"/>
      <c r="D207" s="339" t="s">
        <v>83</v>
      </c>
      <c r="E207" s="76">
        <v>12.015000000000002</v>
      </c>
      <c r="F207" s="76">
        <v>0.2</v>
      </c>
      <c r="G207" s="76">
        <v>0.6</v>
      </c>
      <c r="H207" s="76">
        <v>4</v>
      </c>
      <c r="I207" s="76">
        <v>5.7672000000000008</v>
      </c>
      <c r="J207" s="25"/>
      <c r="N207" s="23"/>
    </row>
    <row r="208" spans="3:14" x14ac:dyDescent="0.3">
      <c r="C208" s="159"/>
      <c r="D208" s="339" t="s">
        <v>84</v>
      </c>
      <c r="E208" s="76">
        <v>11.530000000000003</v>
      </c>
      <c r="F208" s="76">
        <v>0.2</v>
      </c>
      <c r="G208" s="76">
        <v>0.6</v>
      </c>
      <c r="H208" s="76">
        <v>20</v>
      </c>
      <c r="I208" s="76">
        <v>27.672000000000011</v>
      </c>
      <c r="J208" s="25"/>
      <c r="N208" s="23"/>
    </row>
    <row r="209" spans="1:27" x14ac:dyDescent="0.3">
      <c r="C209" s="159"/>
      <c r="D209" s="339" t="s">
        <v>85</v>
      </c>
      <c r="E209" s="76">
        <v>24.17</v>
      </c>
      <c r="F209" s="76">
        <v>0.17</v>
      </c>
      <c r="G209" s="76">
        <v>1.2</v>
      </c>
      <c r="H209" s="76">
        <v>4</v>
      </c>
      <c r="I209" s="76">
        <v>19.722720000000002</v>
      </c>
      <c r="J209" s="25"/>
      <c r="N209" s="23"/>
    </row>
    <row r="210" spans="1:27" x14ac:dyDescent="0.3">
      <c r="C210" s="159"/>
      <c r="D210" s="339" t="s">
        <v>86</v>
      </c>
      <c r="E210" s="76">
        <v>0.7</v>
      </c>
      <c r="F210" s="76">
        <v>0.25</v>
      </c>
      <c r="G210" s="76">
        <v>0.5</v>
      </c>
      <c r="H210" s="76">
        <v>8</v>
      </c>
      <c r="I210" s="76">
        <v>0.7</v>
      </c>
      <c r="J210" s="25"/>
      <c r="N210" s="23"/>
    </row>
    <row r="211" spans="1:27" x14ac:dyDescent="0.3">
      <c r="C211" s="159"/>
      <c r="D211" s="339" t="s">
        <v>87</v>
      </c>
      <c r="E211" s="76">
        <v>46.6</v>
      </c>
      <c r="F211" s="76">
        <v>0.27</v>
      </c>
      <c r="G211" s="76">
        <v>0.5</v>
      </c>
      <c r="H211" s="76">
        <v>2</v>
      </c>
      <c r="I211" s="76">
        <v>12.582000000000001</v>
      </c>
      <c r="J211" s="25"/>
      <c r="N211" s="23"/>
    </row>
    <row r="212" spans="1:27" x14ac:dyDescent="0.3">
      <c r="C212" s="159"/>
      <c r="D212" s="70" t="s">
        <v>343</v>
      </c>
      <c r="E212" s="69"/>
      <c r="F212" s="69"/>
      <c r="G212" s="69"/>
      <c r="H212" s="69"/>
      <c r="I212" s="69"/>
      <c r="J212" s="25"/>
      <c r="N212" s="23"/>
    </row>
    <row r="213" spans="1:27" s="278" customFormat="1" x14ac:dyDescent="0.3">
      <c r="A213" s="277"/>
      <c r="B213" s="277"/>
      <c r="C213" s="159"/>
      <c r="D213" s="340"/>
      <c r="E213" s="22" t="s">
        <v>18</v>
      </c>
      <c r="F213" s="233" t="s">
        <v>12</v>
      </c>
      <c r="G213" s="233" t="s">
        <v>12</v>
      </c>
      <c r="H213" s="233" t="s">
        <v>89</v>
      </c>
      <c r="I213" s="233" t="s">
        <v>77</v>
      </c>
      <c r="J213" s="250"/>
      <c r="K213" s="250"/>
      <c r="L213" s="250"/>
      <c r="M213" s="250"/>
      <c r="O213" s="279"/>
      <c r="P213" s="279"/>
      <c r="Q213" s="279"/>
      <c r="R213" s="279"/>
      <c r="S213" s="279"/>
      <c r="T213" s="279"/>
      <c r="U213" s="279"/>
      <c r="V213" s="279"/>
      <c r="W213" s="279"/>
      <c r="X213" s="279"/>
      <c r="Y213" s="279"/>
      <c r="Z213" s="279"/>
      <c r="AA213" s="279"/>
    </row>
    <row r="214" spans="1:27" x14ac:dyDescent="0.3">
      <c r="C214" s="291"/>
      <c r="D214" s="341" t="s">
        <v>90</v>
      </c>
      <c r="E214" s="76">
        <v>1</v>
      </c>
      <c r="F214" s="76">
        <v>0.27</v>
      </c>
      <c r="G214" s="76">
        <v>0.27</v>
      </c>
      <c r="H214" s="76">
        <v>24</v>
      </c>
      <c r="I214" s="76">
        <v>1.7496</v>
      </c>
      <c r="J214" s="25"/>
      <c r="N214" s="23"/>
    </row>
    <row r="215" spans="1:27" x14ac:dyDescent="0.3">
      <c r="C215" s="159"/>
      <c r="D215" s="341" t="s">
        <v>414</v>
      </c>
      <c r="E215" s="76">
        <v>1</v>
      </c>
      <c r="F215" s="76">
        <v>0.27</v>
      </c>
      <c r="G215" s="76">
        <v>0.27</v>
      </c>
      <c r="H215" s="76">
        <v>2</v>
      </c>
      <c r="I215" s="76">
        <v>0.14580000000000001</v>
      </c>
      <c r="J215" s="25"/>
      <c r="N215" s="23"/>
    </row>
    <row r="216" spans="1:27" x14ac:dyDescent="0.3">
      <c r="C216" s="159"/>
      <c r="D216" s="70" t="s">
        <v>344</v>
      </c>
      <c r="E216" s="22" t="s">
        <v>18</v>
      </c>
      <c r="F216" s="233" t="s">
        <v>12</v>
      </c>
      <c r="G216" s="233" t="s">
        <v>12</v>
      </c>
      <c r="H216" s="233" t="s">
        <v>89</v>
      </c>
      <c r="I216" s="233" t="s">
        <v>77</v>
      </c>
      <c r="J216" s="25"/>
      <c r="N216" s="23"/>
    </row>
    <row r="217" spans="1:27" x14ac:dyDescent="0.3">
      <c r="C217" s="159"/>
      <c r="D217" s="339" t="s">
        <v>92</v>
      </c>
      <c r="E217" s="76">
        <v>1</v>
      </c>
      <c r="F217" s="76">
        <v>0.2</v>
      </c>
      <c r="G217" s="76">
        <v>0.4</v>
      </c>
      <c r="H217" s="76">
        <v>24</v>
      </c>
      <c r="I217" s="76">
        <v>1.9200000000000004</v>
      </c>
      <c r="J217" s="25"/>
      <c r="N217" s="23"/>
    </row>
    <row r="218" spans="1:27" x14ac:dyDescent="0.3">
      <c r="C218" s="159"/>
      <c r="D218" s="339" t="s">
        <v>413</v>
      </c>
      <c r="E218" s="76">
        <v>1</v>
      </c>
      <c r="F218" s="76">
        <v>0.27</v>
      </c>
      <c r="G218" s="76">
        <v>0.27</v>
      </c>
      <c r="H218" s="76">
        <v>14</v>
      </c>
      <c r="I218" s="76">
        <v>1.0206000000000002</v>
      </c>
      <c r="J218" s="25"/>
      <c r="N218" s="23"/>
    </row>
    <row r="219" spans="1:27" x14ac:dyDescent="0.3">
      <c r="C219" s="159"/>
      <c r="D219" s="339" t="s">
        <v>93</v>
      </c>
      <c r="E219" s="76">
        <v>0.8</v>
      </c>
      <c r="F219" s="76">
        <v>0.27</v>
      </c>
      <c r="G219" s="76">
        <v>2.2000000000000002</v>
      </c>
      <c r="H219" s="76">
        <v>2</v>
      </c>
      <c r="I219" s="76">
        <v>0.95040000000000013</v>
      </c>
      <c r="J219" s="25"/>
      <c r="N219" s="23"/>
    </row>
    <row r="220" spans="1:27" x14ac:dyDescent="0.3">
      <c r="C220" s="159"/>
      <c r="D220" s="339" t="s">
        <v>94</v>
      </c>
      <c r="E220" s="76">
        <v>0.7</v>
      </c>
      <c r="F220" s="76">
        <v>0.27</v>
      </c>
      <c r="G220" s="76">
        <v>2.2000000000000002</v>
      </c>
      <c r="H220" s="76">
        <v>10</v>
      </c>
      <c r="I220" s="76">
        <v>4.1580000000000004</v>
      </c>
      <c r="J220" s="25"/>
      <c r="N220" s="23"/>
    </row>
    <row r="221" spans="1:27" x14ac:dyDescent="0.3">
      <c r="C221" s="159"/>
      <c r="D221" s="339" t="s">
        <v>95</v>
      </c>
      <c r="E221" s="76">
        <v>1</v>
      </c>
      <c r="F221" s="76">
        <v>0.27</v>
      </c>
      <c r="G221" s="76">
        <v>2.2000000000000002</v>
      </c>
      <c r="H221" s="76">
        <v>8</v>
      </c>
      <c r="I221" s="76">
        <v>4.7520000000000007</v>
      </c>
      <c r="J221" s="25"/>
      <c r="N221" s="23"/>
    </row>
    <row r="222" spans="1:27" x14ac:dyDescent="0.3">
      <c r="C222" s="159"/>
      <c r="D222" s="339" t="s">
        <v>96</v>
      </c>
      <c r="E222" s="76">
        <v>0.90000000000000013</v>
      </c>
      <c r="F222" s="76">
        <v>0.7</v>
      </c>
      <c r="G222" s="76">
        <v>0.25</v>
      </c>
      <c r="H222" s="76">
        <v>10</v>
      </c>
      <c r="I222" s="76">
        <v>1.575</v>
      </c>
      <c r="J222" s="25"/>
      <c r="N222" s="23"/>
    </row>
    <row r="223" spans="1:27" x14ac:dyDescent="0.3">
      <c r="C223" s="159"/>
      <c r="D223" s="339" t="s">
        <v>97</v>
      </c>
      <c r="E223" s="76">
        <v>0.8</v>
      </c>
      <c r="F223" s="76">
        <v>0.7</v>
      </c>
      <c r="G223" s="76">
        <v>0.25</v>
      </c>
      <c r="H223" s="76">
        <v>10</v>
      </c>
      <c r="I223" s="76">
        <v>1.4</v>
      </c>
      <c r="J223" s="25"/>
      <c r="N223" s="23"/>
    </row>
    <row r="224" spans="1:27" x14ac:dyDescent="0.3">
      <c r="C224" s="159"/>
      <c r="D224" s="339" t="s">
        <v>98</v>
      </c>
      <c r="E224" s="76">
        <v>0.7</v>
      </c>
      <c r="F224" s="76">
        <v>0.7</v>
      </c>
      <c r="G224" s="76">
        <v>0.25</v>
      </c>
      <c r="H224" s="76">
        <v>4</v>
      </c>
      <c r="I224" s="76">
        <v>0.48999999999999994</v>
      </c>
      <c r="J224" s="25"/>
      <c r="N224" s="23"/>
    </row>
    <row r="225" spans="3:27" x14ac:dyDescent="0.3">
      <c r="C225" s="159"/>
      <c r="D225" s="339"/>
      <c r="E225" s="342"/>
      <c r="F225" s="343"/>
      <c r="G225" s="343"/>
      <c r="H225" s="344"/>
      <c r="I225" s="345">
        <v>100.73612000000001</v>
      </c>
      <c r="J225" s="25"/>
      <c r="N225" s="23"/>
    </row>
    <row r="226" spans="3:27" x14ac:dyDescent="0.3">
      <c r="C226" s="159"/>
      <c r="D226" s="927" t="s">
        <v>276</v>
      </c>
      <c r="E226" s="928"/>
      <c r="F226" s="928"/>
      <c r="G226" s="928"/>
      <c r="H226" s="928"/>
      <c r="I226" s="928"/>
      <c r="J226" s="928"/>
      <c r="K226" s="928"/>
      <c r="L226" s="928"/>
    </row>
    <row r="227" spans="3:27" ht="12.75" customHeight="1" x14ac:dyDescent="0.3">
      <c r="C227" s="159"/>
      <c r="D227" s="317"/>
      <c r="E227" s="937" t="s">
        <v>69</v>
      </c>
      <c r="F227" s="930"/>
      <c r="G227" s="854" t="s">
        <v>99</v>
      </c>
      <c r="H227" s="929" t="s">
        <v>100</v>
      </c>
      <c r="I227" s="930"/>
      <c r="J227" s="854" t="s">
        <v>72</v>
      </c>
      <c r="K227" s="852" t="s">
        <v>101</v>
      </c>
      <c r="L227" s="854" t="s">
        <v>347</v>
      </c>
      <c r="N227" s="23"/>
    </row>
    <row r="228" spans="3:27" x14ac:dyDescent="0.3">
      <c r="C228" s="159"/>
      <c r="D228" s="346"/>
      <c r="E228" s="347" t="s">
        <v>70</v>
      </c>
      <c r="F228" s="336" t="s">
        <v>71</v>
      </c>
      <c r="G228" s="855"/>
      <c r="H228" s="336" t="s">
        <v>2</v>
      </c>
      <c r="I228" s="336" t="s">
        <v>3</v>
      </c>
      <c r="J228" s="855"/>
      <c r="K228" s="853"/>
      <c r="L228" s="855"/>
      <c r="N228" s="23"/>
    </row>
    <row r="229" spans="3:27" x14ac:dyDescent="0.3">
      <c r="C229" s="159"/>
      <c r="D229" s="348" t="s">
        <v>348</v>
      </c>
      <c r="E229" s="349">
        <v>1</v>
      </c>
      <c r="F229" s="76">
        <v>1</v>
      </c>
      <c r="G229" s="76">
        <v>0.2</v>
      </c>
      <c r="H229" s="316">
        <v>0.3</v>
      </c>
      <c r="I229" s="316">
        <v>0.14000000000000001</v>
      </c>
      <c r="J229" s="316">
        <v>4</v>
      </c>
      <c r="K229" s="337">
        <v>0.1</v>
      </c>
      <c r="L229" s="316">
        <v>0.96625853537589235</v>
      </c>
      <c r="N229" s="23"/>
    </row>
    <row r="230" spans="3:27" x14ac:dyDescent="0.3">
      <c r="C230" s="159"/>
      <c r="D230" s="350"/>
      <c r="E230" s="351">
        <v>2</v>
      </c>
      <c r="F230" s="352">
        <v>1</v>
      </c>
      <c r="G230" s="352">
        <v>0.2</v>
      </c>
      <c r="H230" s="317">
        <v>1.5</v>
      </c>
      <c r="I230" s="316">
        <v>0.22</v>
      </c>
      <c r="J230" s="316">
        <v>1</v>
      </c>
      <c r="K230" s="337">
        <v>0.1</v>
      </c>
      <c r="L230" s="316">
        <v>0.50474679468211991</v>
      </c>
      <c r="N230" s="23"/>
    </row>
    <row r="231" spans="3:27" s="24" customFormat="1" x14ac:dyDescent="0.3">
      <c r="C231" s="159"/>
      <c r="D231" s="353"/>
      <c r="E231" s="354"/>
      <c r="F231" s="355"/>
      <c r="G231" s="355"/>
      <c r="H231" s="353"/>
      <c r="I231" s="325"/>
      <c r="J231" s="325"/>
      <c r="K231" s="325"/>
      <c r="L231" s="326">
        <v>1.4710053300580124</v>
      </c>
      <c r="M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25"/>
      <c r="AA231" s="25"/>
    </row>
    <row r="232" spans="3:27" x14ac:dyDescent="0.3">
      <c r="C232" s="159"/>
      <c r="D232" s="356"/>
      <c r="E232" s="74" t="s">
        <v>356</v>
      </c>
      <c r="F232" s="72" t="s">
        <v>11</v>
      </c>
      <c r="G232" s="73" t="s">
        <v>357</v>
      </c>
      <c r="H232" s="356" t="s">
        <v>351</v>
      </c>
      <c r="I232" s="325"/>
      <c r="J232" s="325"/>
      <c r="K232" s="325"/>
      <c r="L232" s="325"/>
      <c r="N232" s="23"/>
    </row>
    <row r="233" spans="3:27" s="24" customFormat="1" x14ac:dyDescent="0.3">
      <c r="C233" s="159"/>
      <c r="D233" s="317" t="s">
        <v>349</v>
      </c>
      <c r="E233" s="76">
        <v>0.8</v>
      </c>
      <c r="F233" s="76">
        <v>0.5</v>
      </c>
      <c r="G233" s="76">
        <v>0.14000000000000001</v>
      </c>
      <c r="H233" s="76">
        <v>5.6000000000000008E-2</v>
      </c>
      <c r="I233" s="325"/>
      <c r="J233" s="325"/>
      <c r="K233" s="325"/>
      <c r="L233" s="25"/>
      <c r="M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  <c r="AA233" s="25"/>
    </row>
    <row r="234" spans="3:27" s="24" customFormat="1" x14ac:dyDescent="0.3">
      <c r="C234" s="159"/>
      <c r="D234" s="350"/>
      <c r="E234" s="76">
        <v>2.15</v>
      </c>
      <c r="F234" s="76">
        <v>0.5</v>
      </c>
      <c r="G234" s="76">
        <v>0.14000000000000001</v>
      </c>
      <c r="H234" s="76">
        <v>0.15049999999999999</v>
      </c>
      <c r="I234" s="325"/>
      <c r="J234" s="325"/>
      <c r="K234" s="325"/>
      <c r="L234" s="25"/>
      <c r="M234" s="25"/>
      <c r="N234" s="3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  <c r="AA234" s="25"/>
    </row>
    <row r="235" spans="3:27" s="24" customFormat="1" x14ac:dyDescent="0.3">
      <c r="C235" s="159"/>
      <c r="D235" s="350"/>
      <c r="E235" s="76">
        <v>4.5</v>
      </c>
      <c r="F235" s="76">
        <v>0.5</v>
      </c>
      <c r="G235" s="76">
        <v>0.14000000000000001</v>
      </c>
      <c r="H235" s="76">
        <v>0.31500000000000006</v>
      </c>
      <c r="I235" s="325"/>
      <c r="J235" s="325"/>
      <c r="K235" s="325"/>
      <c r="L235" s="325"/>
      <c r="M235" s="325"/>
      <c r="N235" s="3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  <c r="AA235" s="25"/>
    </row>
    <row r="236" spans="3:27" s="24" customFormat="1" x14ac:dyDescent="0.3">
      <c r="C236" s="159"/>
      <c r="D236" s="350"/>
      <c r="E236" s="76">
        <v>3.6</v>
      </c>
      <c r="F236" s="76">
        <v>0.5</v>
      </c>
      <c r="G236" s="76">
        <v>0.14000000000000001</v>
      </c>
      <c r="H236" s="76">
        <v>0.25200000000000006</v>
      </c>
      <c r="I236" s="325"/>
      <c r="J236" s="325"/>
      <c r="K236" s="325"/>
      <c r="L236" s="325"/>
      <c r="M236" s="325"/>
      <c r="N236" s="3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  <c r="Z236" s="25"/>
      <c r="AA236" s="25"/>
    </row>
    <row r="237" spans="3:27" s="24" customFormat="1" x14ac:dyDescent="0.3">
      <c r="C237" s="159"/>
      <c r="D237" s="350"/>
      <c r="E237" s="76">
        <v>2</v>
      </c>
      <c r="F237" s="76">
        <v>0.5</v>
      </c>
      <c r="G237" s="76">
        <v>0.14000000000000001</v>
      </c>
      <c r="H237" s="76">
        <v>0.14000000000000001</v>
      </c>
      <c r="I237" s="325"/>
      <c r="J237" s="325"/>
      <c r="K237" s="325"/>
      <c r="L237" s="325"/>
      <c r="M237" s="325"/>
      <c r="N237" s="3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  <c r="Z237" s="25"/>
      <c r="AA237" s="25"/>
    </row>
    <row r="238" spans="3:27" s="24" customFormat="1" x14ac:dyDescent="0.3">
      <c r="C238" s="159"/>
      <c r="D238" s="350"/>
      <c r="E238" s="76">
        <v>2</v>
      </c>
      <c r="F238" s="76">
        <v>0.5</v>
      </c>
      <c r="G238" s="76">
        <v>0.14000000000000001</v>
      </c>
      <c r="H238" s="76">
        <v>0.14000000000000001</v>
      </c>
      <c r="I238" s="325"/>
      <c r="J238" s="325"/>
      <c r="K238" s="325"/>
      <c r="L238" s="325"/>
      <c r="M238" s="325"/>
      <c r="N238" s="3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  <c r="Z238" s="25"/>
      <c r="AA238" s="25"/>
    </row>
    <row r="239" spans="3:27" s="24" customFormat="1" x14ac:dyDescent="0.3">
      <c r="C239" s="159"/>
      <c r="D239" s="350"/>
      <c r="E239" s="76">
        <v>1.3</v>
      </c>
      <c r="F239" s="76">
        <v>0.5</v>
      </c>
      <c r="G239" s="76">
        <v>0.14000000000000001</v>
      </c>
      <c r="H239" s="76">
        <v>9.1000000000000011E-2</v>
      </c>
      <c r="I239" s="325"/>
      <c r="J239" s="325"/>
      <c r="K239" s="325"/>
      <c r="L239" s="325"/>
      <c r="M239" s="325"/>
      <c r="N239" s="3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  <c r="Z239" s="25"/>
      <c r="AA239" s="25"/>
    </row>
    <row r="240" spans="3:27" s="24" customFormat="1" x14ac:dyDescent="0.3">
      <c r="C240" s="159"/>
      <c r="D240" s="350"/>
      <c r="E240" s="76">
        <v>1.3</v>
      </c>
      <c r="F240" s="76">
        <v>0.5</v>
      </c>
      <c r="G240" s="76">
        <v>0.14000000000000001</v>
      </c>
      <c r="H240" s="76">
        <v>9.1000000000000011E-2</v>
      </c>
      <c r="I240" s="325"/>
      <c r="J240" s="325"/>
      <c r="K240" s="325"/>
      <c r="L240" s="325"/>
      <c r="M240" s="325"/>
      <c r="N240" s="3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5"/>
      <c r="Z240" s="25"/>
      <c r="AA240" s="25"/>
    </row>
    <row r="241" spans="3:27" s="24" customFormat="1" x14ac:dyDescent="0.3">
      <c r="C241" s="159"/>
      <c r="D241" s="356"/>
      <c r="E241" s="76">
        <v>2.6</v>
      </c>
      <c r="F241" s="76">
        <v>0.5</v>
      </c>
      <c r="G241" s="76">
        <v>0.22</v>
      </c>
      <c r="H241" s="76">
        <v>0.28600000000000003</v>
      </c>
      <c r="I241" s="325"/>
      <c r="J241" s="325"/>
      <c r="K241" s="325"/>
      <c r="L241" s="325"/>
      <c r="M241" s="325"/>
      <c r="N241" s="3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25"/>
      <c r="Z241" s="25"/>
      <c r="AA241" s="25"/>
    </row>
    <row r="242" spans="3:27" s="24" customFormat="1" x14ac:dyDescent="0.3">
      <c r="C242" s="159"/>
      <c r="D242" s="317" t="s">
        <v>350</v>
      </c>
      <c r="E242" s="76">
        <v>17.650000000000002</v>
      </c>
      <c r="F242" s="76">
        <v>0.36</v>
      </c>
      <c r="G242" s="76">
        <v>0.14000000000000001</v>
      </c>
      <c r="H242" s="76">
        <v>0.88956000000000013</v>
      </c>
      <c r="I242" s="325"/>
      <c r="J242" s="325"/>
      <c r="K242" s="325"/>
      <c r="L242" s="325"/>
      <c r="M242" s="325"/>
      <c r="N242" s="3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5"/>
      <c r="Z242" s="25"/>
      <c r="AA242" s="25"/>
    </row>
    <row r="243" spans="3:27" s="24" customFormat="1" x14ac:dyDescent="0.3">
      <c r="C243" s="159"/>
      <c r="D243" s="356"/>
      <c r="E243" s="76">
        <v>2.6</v>
      </c>
      <c r="F243" s="76">
        <v>0.28000000000000003</v>
      </c>
      <c r="G243" s="76">
        <v>0.22</v>
      </c>
      <c r="H243" s="76">
        <v>0.16016000000000002</v>
      </c>
      <c r="I243" s="325"/>
      <c r="J243" s="325"/>
      <c r="K243" s="325"/>
      <c r="L243" s="325"/>
      <c r="M243" s="325"/>
      <c r="N243" s="325"/>
      <c r="O243" s="25"/>
      <c r="P243" s="25"/>
      <c r="Q243" s="25"/>
      <c r="R243" s="25"/>
      <c r="S243" s="25"/>
      <c r="T243" s="25"/>
      <c r="U243" s="25"/>
      <c r="V243" s="25"/>
      <c r="W243" s="25"/>
      <c r="X243" s="25"/>
      <c r="Y243" s="25"/>
      <c r="Z243" s="25"/>
      <c r="AA243" s="25"/>
    </row>
    <row r="244" spans="3:27" s="24" customFormat="1" x14ac:dyDescent="0.3">
      <c r="C244" s="159"/>
      <c r="D244" s="325"/>
      <c r="E244" s="71"/>
      <c r="F244" s="325"/>
      <c r="G244" s="325"/>
      <c r="H244" s="285">
        <v>2.5712199999999998</v>
      </c>
      <c r="I244" s="325"/>
      <c r="J244" s="325"/>
      <c r="K244" s="325"/>
      <c r="L244" s="325"/>
      <c r="M244" s="325"/>
      <c r="N244" s="325"/>
      <c r="O244" s="25"/>
      <c r="P244" s="25"/>
      <c r="Q244" s="25"/>
      <c r="R244" s="25"/>
      <c r="S244" s="25"/>
      <c r="T244" s="25"/>
      <c r="U244" s="25"/>
      <c r="V244" s="25"/>
      <c r="W244" s="25"/>
      <c r="X244" s="25"/>
      <c r="Y244" s="25"/>
      <c r="Z244" s="25"/>
      <c r="AA244" s="25"/>
    </row>
    <row r="245" spans="3:27" s="24" customFormat="1" x14ac:dyDescent="0.3">
      <c r="C245" s="159"/>
      <c r="D245" s="325"/>
      <c r="E245" s="71"/>
      <c r="F245" s="325"/>
      <c r="G245" s="325"/>
      <c r="H245" s="357"/>
      <c r="I245" s="325"/>
      <c r="J245" s="325"/>
      <c r="K245" s="325"/>
      <c r="L245" s="325"/>
      <c r="M245" s="325"/>
      <c r="N245" s="325"/>
      <c r="O245" s="25"/>
      <c r="P245" s="25"/>
      <c r="Q245" s="25"/>
      <c r="R245" s="25"/>
      <c r="S245" s="25"/>
      <c r="T245" s="25"/>
      <c r="U245" s="25"/>
      <c r="V245" s="25"/>
      <c r="W245" s="25"/>
      <c r="X245" s="25"/>
      <c r="Y245" s="25"/>
      <c r="Z245" s="25"/>
      <c r="AA245" s="25"/>
    </row>
    <row r="246" spans="3:27" x14ac:dyDescent="0.3">
      <c r="C246" s="159"/>
      <c r="D246" s="933" t="s">
        <v>278</v>
      </c>
      <c r="E246" s="934"/>
      <c r="F246" s="934"/>
      <c r="G246" s="934"/>
      <c r="H246" s="934"/>
      <c r="I246" s="934"/>
      <c r="J246" s="934"/>
      <c r="K246" s="934"/>
      <c r="L246" s="934"/>
      <c r="N246" s="23"/>
    </row>
    <row r="247" spans="3:27" ht="12.75" customHeight="1" x14ac:dyDescent="0.3">
      <c r="C247" s="159"/>
      <c r="D247" s="325"/>
      <c r="E247" s="853" t="s">
        <v>69</v>
      </c>
      <c r="F247" s="935"/>
      <c r="G247" s="936" t="s">
        <v>99</v>
      </c>
      <c r="H247" s="853" t="s">
        <v>100</v>
      </c>
      <c r="I247" s="935"/>
      <c r="J247" s="854" t="s">
        <v>72</v>
      </c>
      <c r="K247" s="854" t="s">
        <v>101</v>
      </c>
      <c r="L247" s="931" t="s">
        <v>347</v>
      </c>
      <c r="M247" s="23"/>
      <c r="N247" s="23"/>
    </row>
    <row r="248" spans="3:27" ht="15.75" customHeight="1" x14ac:dyDescent="0.3">
      <c r="C248" s="159"/>
      <c r="D248" s="358"/>
      <c r="E248" s="336" t="s">
        <v>70</v>
      </c>
      <c r="F248" s="336" t="s">
        <v>71</v>
      </c>
      <c r="G248" s="855"/>
      <c r="H248" s="336" t="s">
        <v>2</v>
      </c>
      <c r="I248" s="336" t="s">
        <v>3</v>
      </c>
      <c r="J248" s="855"/>
      <c r="K248" s="855"/>
      <c r="L248" s="932"/>
      <c r="M248" s="23"/>
      <c r="N248" s="23"/>
    </row>
    <row r="249" spans="3:27" x14ac:dyDescent="0.3">
      <c r="C249" s="159"/>
      <c r="D249" s="348" t="s">
        <v>348</v>
      </c>
      <c r="E249" s="315">
        <v>1</v>
      </c>
      <c r="F249" s="76">
        <v>1</v>
      </c>
      <c r="G249" s="76">
        <v>0.2</v>
      </c>
      <c r="H249" s="316">
        <v>0.3</v>
      </c>
      <c r="I249" s="316">
        <v>0.14000000000000001</v>
      </c>
      <c r="J249" s="316">
        <v>10</v>
      </c>
      <c r="K249" s="337">
        <v>0.1</v>
      </c>
      <c r="L249" s="326">
        <v>2.4156463384397311</v>
      </c>
      <c r="M249" s="23"/>
      <c r="N249" s="23"/>
    </row>
    <row r="250" spans="3:27" x14ac:dyDescent="0.3">
      <c r="C250" s="159"/>
      <c r="D250" s="358"/>
      <c r="E250" s="323"/>
      <c r="F250" s="324"/>
      <c r="G250" s="324"/>
      <c r="H250" s="325"/>
      <c r="I250" s="325"/>
      <c r="J250" s="325"/>
      <c r="K250" s="325"/>
      <c r="M250" s="325"/>
      <c r="N250" s="23"/>
    </row>
    <row r="251" spans="3:27" x14ac:dyDescent="0.3">
      <c r="C251" s="159"/>
      <c r="D251" s="358"/>
      <c r="E251" s="85" t="s">
        <v>12</v>
      </c>
      <c r="F251" s="76" t="s">
        <v>12</v>
      </c>
      <c r="G251" s="76" t="s">
        <v>89</v>
      </c>
      <c r="H251" s="80" t="s">
        <v>77</v>
      </c>
      <c r="I251" s="325"/>
      <c r="J251" s="23"/>
      <c r="K251" s="325"/>
      <c r="M251" s="325"/>
      <c r="N251" s="23"/>
    </row>
    <row r="252" spans="3:27" x14ac:dyDescent="0.3">
      <c r="C252" s="159"/>
      <c r="D252" s="82" t="s">
        <v>349</v>
      </c>
      <c r="E252" s="27">
        <v>0.5</v>
      </c>
      <c r="F252" s="316">
        <v>2.8</v>
      </c>
      <c r="G252" s="316">
        <v>1</v>
      </c>
      <c r="H252" s="316">
        <v>0.19600000000000001</v>
      </c>
      <c r="I252" s="325"/>
      <c r="J252" s="23"/>
      <c r="K252" s="325"/>
      <c r="M252" s="325"/>
      <c r="N252" s="23"/>
    </row>
    <row r="253" spans="3:27" x14ac:dyDescent="0.3">
      <c r="C253" s="159"/>
      <c r="D253" s="83"/>
      <c r="E253" s="27">
        <v>1.08</v>
      </c>
      <c r="F253" s="316">
        <v>0.5</v>
      </c>
      <c r="G253" s="316">
        <v>1</v>
      </c>
      <c r="H253" s="316">
        <v>7.5600000000000014E-2</v>
      </c>
      <c r="I253" s="325"/>
      <c r="J253" s="23"/>
      <c r="K253" s="325"/>
      <c r="M253" s="325"/>
      <c r="N253" s="325"/>
    </row>
    <row r="254" spans="3:27" x14ac:dyDescent="0.3">
      <c r="C254" s="159"/>
      <c r="D254" s="83"/>
      <c r="E254" s="27">
        <v>0.52</v>
      </c>
      <c r="F254" s="316">
        <v>0.5</v>
      </c>
      <c r="G254" s="316">
        <v>1</v>
      </c>
      <c r="H254" s="316">
        <v>3.6400000000000002E-2</v>
      </c>
      <c r="I254" s="325"/>
      <c r="J254" s="23"/>
      <c r="K254" s="325"/>
      <c r="M254" s="325"/>
      <c r="N254" s="325"/>
    </row>
    <row r="255" spans="3:27" x14ac:dyDescent="0.3">
      <c r="C255" s="159"/>
      <c r="D255" s="83"/>
      <c r="E255" s="27">
        <v>0.5</v>
      </c>
      <c r="F255" s="316">
        <v>1.73</v>
      </c>
      <c r="G255" s="316">
        <v>1</v>
      </c>
      <c r="H255" s="316">
        <v>0.12110000000000001</v>
      </c>
      <c r="I255" s="325"/>
      <c r="J255" s="23"/>
      <c r="K255" s="325"/>
      <c r="L255" s="325"/>
      <c r="M255" s="325"/>
      <c r="N255" s="325"/>
    </row>
    <row r="256" spans="3:27" x14ac:dyDescent="0.3">
      <c r="C256" s="159"/>
      <c r="D256" s="83"/>
      <c r="E256" s="27">
        <v>2.15</v>
      </c>
      <c r="F256" s="316">
        <v>0.5</v>
      </c>
      <c r="G256" s="316">
        <v>1</v>
      </c>
      <c r="H256" s="316">
        <v>0.15049999999999999</v>
      </c>
      <c r="I256" s="325"/>
      <c r="J256" s="23"/>
      <c r="K256" s="325"/>
      <c r="L256" s="325"/>
      <c r="M256" s="325"/>
      <c r="N256" s="325"/>
    </row>
    <row r="257" spans="3:20" x14ac:dyDescent="0.3">
      <c r="C257" s="159"/>
      <c r="D257" s="83"/>
      <c r="E257" s="27">
        <v>0.5</v>
      </c>
      <c r="F257" s="316">
        <v>1.53</v>
      </c>
      <c r="G257" s="316">
        <v>1</v>
      </c>
      <c r="H257" s="316">
        <v>0.10710000000000001</v>
      </c>
      <c r="I257" s="325"/>
      <c r="J257" s="23"/>
      <c r="K257" s="325"/>
      <c r="L257" s="325"/>
      <c r="M257" s="325"/>
      <c r="N257" s="325"/>
    </row>
    <row r="258" spans="3:20" x14ac:dyDescent="0.3">
      <c r="C258" s="159"/>
      <c r="D258" s="83"/>
      <c r="E258" s="27">
        <v>0.86</v>
      </c>
      <c r="F258" s="316">
        <v>0.5</v>
      </c>
      <c r="G258" s="316">
        <v>1</v>
      </c>
      <c r="H258" s="316">
        <v>6.0200000000000004E-2</v>
      </c>
      <c r="I258" s="325"/>
      <c r="J258" s="23"/>
      <c r="K258" s="325"/>
      <c r="L258" s="325"/>
      <c r="M258" s="325"/>
      <c r="N258" s="325"/>
    </row>
    <row r="259" spans="3:20" x14ac:dyDescent="0.3">
      <c r="C259" s="159"/>
      <c r="D259" s="84"/>
      <c r="E259" s="27">
        <v>21.799999999999997</v>
      </c>
      <c r="F259" s="353">
        <v>0.36</v>
      </c>
      <c r="G259" s="353">
        <v>1</v>
      </c>
      <c r="H259" s="316">
        <v>7.847999999999999</v>
      </c>
      <c r="I259" s="325"/>
      <c r="J259" s="23"/>
      <c r="K259" s="325"/>
      <c r="L259" s="325"/>
      <c r="M259" s="325"/>
      <c r="N259" s="325"/>
    </row>
    <row r="260" spans="3:20" x14ac:dyDescent="0.3">
      <c r="C260" s="159"/>
      <c r="D260" s="325"/>
      <c r="E260" s="71"/>
      <c r="F260" s="325"/>
      <c r="G260" s="325"/>
      <c r="H260" s="326">
        <v>8.5948999999999991</v>
      </c>
      <c r="I260" s="325"/>
      <c r="J260" s="23"/>
      <c r="K260" s="325"/>
      <c r="L260" s="357"/>
      <c r="M260" s="357"/>
      <c r="N260" s="357"/>
    </row>
    <row r="261" spans="3:20" ht="6" customHeight="1" x14ac:dyDescent="0.3">
      <c r="C261" s="159"/>
      <c r="D261" s="77"/>
      <c r="E261" s="359"/>
      <c r="F261" s="360"/>
      <c r="G261" s="360"/>
      <c r="H261" s="360"/>
      <c r="I261" s="360"/>
      <c r="J261" s="360"/>
      <c r="K261" s="360"/>
      <c r="L261" s="360"/>
      <c r="M261" s="360"/>
      <c r="N261" s="360"/>
    </row>
    <row r="262" spans="3:20" x14ac:dyDescent="0.3">
      <c r="C262" s="159"/>
      <c r="D262" s="77"/>
      <c r="E262" s="359"/>
      <c r="F262" s="360"/>
      <c r="G262" s="360"/>
      <c r="H262" s="360"/>
      <c r="I262" s="361" t="s">
        <v>77</v>
      </c>
      <c r="J262" s="360"/>
      <c r="K262" s="360"/>
      <c r="L262" s="360"/>
      <c r="M262" s="360"/>
      <c r="N262" s="360"/>
    </row>
    <row r="263" spans="3:20" x14ac:dyDescent="0.3">
      <c r="C263" s="159"/>
      <c r="D263" s="81" t="s">
        <v>354</v>
      </c>
      <c r="E263" s="27">
        <v>0.14000000000000001</v>
      </c>
      <c r="F263" s="316">
        <v>0.3</v>
      </c>
      <c r="G263" s="316">
        <v>10</v>
      </c>
      <c r="H263" s="337">
        <v>2.25</v>
      </c>
      <c r="I263" s="326">
        <v>0.94500000000000006</v>
      </c>
      <c r="J263" s="360"/>
      <c r="K263" s="325"/>
      <c r="L263" s="325"/>
      <c r="M263" s="325"/>
      <c r="N263" s="325"/>
    </row>
    <row r="264" spans="3:20" x14ac:dyDescent="0.3">
      <c r="C264" s="159"/>
      <c r="D264" s="362"/>
      <c r="E264" s="71"/>
      <c r="F264" s="325"/>
      <c r="G264" s="325"/>
      <c r="H264" s="325"/>
      <c r="I264" s="325"/>
      <c r="J264" s="360"/>
      <c r="K264" s="325"/>
      <c r="L264" s="357"/>
      <c r="M264" s="357"/>
      <c r="N264" s="357"/>
    </row>
    <row r="265" spans="3:20" x14ac:dyDescent="0.3">
      <c r="C265" s="159"/>
      <c r="D265" s="316" t="s">
        <v>355</v>
      </c>
      <c r="E265" s="27" t="s">
        <v>1</v>
      </c>
      <c r="F265" s="27" t="s">
        <v>17</v>
      </c>
      <c r="G265" s="27" t="s">
        <v>18</v>
      </c>
      <c r="H265" s="27" t="s">
        <v>76</v>
      </c>
      <c r="I265" s="27" t="s">
        <v>77</v>
      </c>
      <c r="J265" s="360"/>
      <c r="K265" s="325"/>
      <c r="L265" s="325"/>
      <c r="M265" s="325"/>
      <c r="N265" s="325"/>
    </row>
    <row r="266" spans="3:20" x14ac:dyDescent="0.3">
      <c r="C266" s="159"/>
      <c r="D266" s="363"/>
      <c r="E266" s="27">
        <v>1.9</v>
      </c>
      <c r="F266" s="316">
        <v>0.14000000000000001</v>
      </c>
      <c r="G266" s="316">
        <v>0.5</v>
      </c>
      <c r="H266" s="316">
        <v>4</v>
      </c>
      <c r="I266" s="316">
        <v>0.53200000000000003</v>
      </c>
      <c r="J266" s="360"/>
      <c r="K266" s="325"/>
      <c r="L266" s="325"/>
      <c r="M266" s="325"/>
      <c r="N266" s="325"/>
    </row>
    <row r="267" spans="3:20" x14ac:dyDescent="0.3">
      <c r="C267" s="159"/>
      <c r="D267" s="364"/>
      <c r="E267" s="27">
        <v>1</v>
      </c>
      <c r="F267" s="316">
        <v>0.14000000000000001</v>
      </c>
      <c r="G267" s="316">
        <v>0.5</v>
      </c>
      <c r="H267" s="316">
        <v>4</v>
      </c>
      <c r="I267" s="316">
        <v>0.28000000000000003</v>
      </c>
      <c r="J267" s="360"/>
      <c r="K267" s="325"/>
      <c r="L267" s="325"/>
      <c r="M267" s="325"/>
      <c r="N267" s="325"/>
    </row>
    <row r="268" spans="3:20" x14ac:dyDescent="0.3">
      <c r="C268" s="159"/>
      <c r="D268" s="364"/>
      <c r="E268" s="27">
        <v>3.45</v>
      </c>
      <c r="F268" s="316">
        <v>0.14000000000000001</v>
      </c>
      <c r="G268" s="316">
        <v>0.5</v>
      </c>
      <c r="H268" s="316">
        <v>2</v>
      </c>
      <c r="I268" s="316">
        <v>0.4830000000000001</v>
      </c>
      <c r="J268" s="360"/>
      <c r="K268" s="325"/>
      <c r="L268" s="325"/>
      <c r="M268" s="325"/>
      <c r="N268" s="325"/>
    </row>
    <row r="269" spans="3:20" x14ac:dyDescent="0.3">
      <c r="C269" s="159"/>
      <c r="D269" s="364"/>
      <c r="E269" s="233">
        <v>5.0599999999999996</v>
      </c>
      <c r="F269" s="316">
        <v>0.14000000000000001</v>
      </c>
      <c r="G269" s="316">
        <v>0.5</v>
      </c>
      <c r="H269" s="341">
        <v>2</v>
      </c>
      <c r="I269" s="316">
        <v>0.70840000000000003</v>
      </c>
      <c r="J269" s="360"/>
      <c r="K269" s="325"/>
      <c r="L269" s="325"/>
      <c r="M269" s="325"/>
      <c r="N269" s="325"/>
    </row>
    <row r="270" spans="3:20" x14ac:dyDescent="0.3">
      <c r="C270" s="159"/>
      <c r="D270" s="356"/>
      <c r="E270" s="27">
        <v>2.29</v>
      </c>
      <c r="F270" s="316">
        <v>0.14000000000000001</v>
      </c>
      <c r="G270" s="316">
        <v>0.5</v>
      </c>
      <c r="H270" s="316">
        <v>2</v>
      </c>
      <c r="I270" s="317">
        <v>0.32060000000000005</v>
      </c>
      <c r="J270" s="360"/>
      <c r="K270" s="325"/>
      <c r="L270" s="325"/>
      <c r="M270" s="365"/>
      <c r="N270" s="365"/>
      <c r="O270" s="25"/>
      <c r="P270" s="25"/>
      <c r="Q270" s="25"/>
      <c r="R270" s="25"/>
      <c r="S270" s="25"/>
      <c r="T270" s="25"/>
    </row>
    <row r="271" spans="3:20" x14ac:dyDescent="0.3">
      <c r="C271" s="159"/>
      <c r="D271" s="325"/>
      <c r="E271" s="71"/>
      <c r="F271" s="325"/>
      <c r="G271" s="325"/>
      <c r="H271" s="325"/>
      <c r="I271" s="326">
        <v>2.3240000000000003</v>
      </c>
      <c r="J271" s="360"/>
      <c r="K271" s="325"/>
      <c r="L271" s="325"/>
      <c r="M271" s="325"/>
      <c r="N271" s="365"/>
      <c r="O271" s="25"/>
      <c r="P271" s="25"/>
      <c r="Q271" s="25"/>
      <c r="R271" s="25"/>
      <c r="S271" s="25"/>
      <c r="T271" s="25"/>
    </row>
    <row r="272" spans="3:20" ht="13.8" x14ac:dyDescent="0.3">
      <c r="C272" s="159"/>
      <c r="D272" s="366" t="s">
        <v>340</v>
      </c>
      <c r="E272" s="367"/>
      <c r="F272" s="367"/>
      <c r="G272" s="367"/>
      <c r="H272" s="367"/>
      <c r="I272" s="367"/>
      <c r="J272" s="367"/>
      <c r="K272" s="367"/>
      <c r="L272" s="367"/>
      <c r="N272" s="23"/>
      <c r="O272" s="25"/>
      <c r="P272" s="25"/>
      <c r="Q272" s="25"/>
      <c r="R272" s="25"/>
      <c r="S272" s="25"/>
      <c r="T272" s="25"/>
    </row>
    <row r="273" spans="3:27" x14ac:dyDescent="0.3">
      <c r="C273" s="159"/>
      <c r="D273" s="325"/>
      <c r="E273" s="929" t="s">
        <v>69</v>
      </c>
      <c r="F273" s="930"/>
      <c r="G273" s="854" t="s">
        <v>99</v>
      </c>
      <c r="H273" s="929" t="s">
        <v>100</v>
      </c>
      <c r="I273" s="930"/>
      <c r="J273" s="854" t="s">
        <v>72</v>
      </c>
      <c r="K273" s="854" t="s">
        <v>101</v>
      </c>
      <c r="L273" s="931" t="s">
        <v>347</v>
      </c>
      <c r="N273" s="23"/>
      <c r="O273" s="325"/>
      <c r="P273" s="71"/>
      <c r="Q273" s="325"/>
      <c r="R273" s="325"/>
      <c r="S273" s="71"/>
      <c r="T273" s="368"/>
    </row>
    <row r="274" spans="3:27" x14ac:dyDescent="0.3">
      <c r="C274" s="159"/>
      <c r="D274" s="358"/>
      <c r="E274" s="336" t="s">
        <v>70</v>
      </c>
      <c r="F274" s="336" t="s">
        <v>71</v>
      </c>
      <c r="G274" s="855"/>
      <c r="H274" s="336" t="s">
        <v>2</v>
      </c>
      <c r="I274" s="336" t="s">
        <v>3</v>
      </c>
      <c r="J274" s="855"/>
      <c r="K274" s="855"/>
      <c r="L274" s="932"/>
      <c r="N274" s="23"/>
      <c r="O274" s="325"/>
      <c r="P274" s="71"/>
      <c r="Q274" s="325"/>
      <c r="R274" s="325"/>
      <c r="S274" s="325"/>
      <c r="T274" s="325"/>
    </row>
    <row r="275" spans="3:27" x14ac:dyDescent="0.3">
      <c r="C275" s="159"/>
      <c r="D275" s="348" t="s">
        <v>348</v>
      </c>
      <c r="E275" s="315">
        <v>1</v>
      </c>
      <c r="F275" s="76">
        <v>1</v>
      </c>
      <c r="G275" s="76">
        <v>0.2</v>
      </c>
      <c r="H275" s="316">
        <v>0.3</v>
      </c>
      <c r="I275" s="316">
        <v>0.14000000000000001</v>
      </c>
      <c r="J275" s="316">
        <v>4</v>
      </c>
      <c r="K275" s="337">
        <v>0.1</v>
      </c>
      <c r="L275" s="326">
        <v>0.96625853537589235</v>
      </c>
      <c r="N275" s="23"/>
      <c r="O275" s="325"/>
      <c r="P275" s="71"/>
      <c r="Q275" s="325"/>
      <c r="R275" s="325"/>
      <c r="S275" s="325"/>
      <c r="T275" s="325"/>
    </row>
    <row r="276" spans="3:27" s="24" customFormat="1" x14ac:dyDescent="0.3">
      <c r="C276" s="159"/>
      <c r="D276" s="369"/>
      <c r="E276" s="354"/>
      <c r="F276" s="355"/>
      <c r="G276" s="355"/>
      <c r="H276" s="353"/>
      <c r="I276" s="353"/>
      <c r="J276" s="325"/>
      <c r="K276" s="325"/>
      <c r="L276" s="325"/>
      <c r="M276" s="25"/>
      <c r="O276" s="325"/>
      <c r="P276" s="71"/>
      <c r="Q276" s="325"/>
      <c r="R276" s="325"/>
      <c r="S276" s="325"/>
      <c r="T276" s="325"/>
      <c r="U276" s="25"/>
      <c r="V276" s="25"/>
      <c r="W276" s="25"/>
      <c r="X276" s="25"/>
      <c r="Y276" s="25"/>
      <c r="Z276" s="25"/>
      <c r="AA276" s="25"/>
    </row>
    <row r="277" spans="3:27" x14ac:dyDescent="0.3">
      <c r="C277" s="159"/>
      <c r="D277" s="317" t="s">
        <v>355</v>
      </c>
      <c r="E277" s="329" t="s">
        <v>1</v>
      </c>
      <c r="F277" s="27" t="s">
        <v>17</v>
      </c>
      <c r="G277" s="27" t="s">
        <v>18</v>
      </c>
      <c r="H277" s="27" t="s">
        <v>76</v>
      </c>
      <c r="I277" s="27" t="s">
        <v>77</v>
      </c>
      <c r="J277" s="25"/>
      <c r="N277" s="23"/>
      <c r="O277" s="325"/>
      <c r="P277" s="71"/>
      <c r="Q277" s="325"/>
      <c r="R277" s="325"/>
      <c r="S277" s="325"/>
      <c r="T277" s="325"/>
    </row>
    <row r="278" spans="3:27" x14ac:dyDescent="0.3">
      <c r="C278" s="159"/>
      <c r="D278" s="364"/>
      <c r="E278" s="329">
        <v>5.0809999999999995</v>
      </c>
      <c r="F278" s="329">
        <v>0.14000000000000001</v>
      </c>
      <c r="G278" s="329">
        <v>0.5</v>
      </c>
      <c r="H278" s="329">
        <v>1</v>
      </c>
      <c r="I278" s="329">
        <v>0.35566999999999999</v>
      </c>
      <c r="J278" s="25"/>
      <c r="N278" s="23"/>
      <c r="O278" s="325"/>
      <c r="P278" s="71"/>
      <c r="Q278" s="325"/>
      <c r="R278" s="325"/>
      <c r="S278" s="325"/>
      <c r="T278" s="325"/>
    </row>
    <row r="279" spans="3:27" x14ac:dyDescent="0.3">
      <c r="C279" s="159"/>
      <c r="D279" s="364"/>
      <c r="E279" s="329">
        <v>4.6590000000000007</v>
      </c>
      <c r="F279" s="329">
        <v>0.14000000000000001</v>
      </c>
      <c r="G279" s="329">
        <v>0.5</v>
      </c>
      <c r="H279" s="329">
        <v>1</v>
      </c>
      <c r="I279" s="329">
        <v>0.32613000000000009</v>
      </c>
      <c r="J279" s="25"/>
      <c r="N279" s="23"/>
      <c r="O279" s="325"/>
      <c r="P279" s="71"/>
      <c r="Q279" s="325"/>
      <c r="R279" s="325"/>
      <c r="S279" s="325"/>
      <c r="T279" s="325"/>
    </row>
    <row r="280" spans="3:27" x14ac:dyDescent="0.3">
      <c r="C280" s="159"/>
      <c r="D280" s="364"/>
      <c r="E280" s="329">
        <v>1.83</v>
      </c>
      <c r="F280" s="329">
        <v>0.14000000000000001</v>
      </c>
      <c r="G280" s="329">
        <v>0.5</v>
      </c>
      <c r="H280" s="329">
        <v>1</v>
      </c>
      <c r="I280" s="329">
        <v>0.12810000000000002</v>
      </c>
      <c r="J280" s="25"/>
      <c r="N280" s="23"/>
      <c r="O280" s="325"/>
      <c r="P280" s="71"/>
      <c r="Q280" s="325"/>
      <c r="R280" s="325"/>
      <c r="S280" s="325"/>
      <c r="T280" s="325"/>
    </row>
    <row r="281" spans="3:27" x14ac:dyDescent="0.3">
      <c r="C281" s="159"/>
      <c r="D281" s="370"/>
      <c r="E281" s="329">
        <v>1.83</v>
      </c>
      <c r="F281" s="329">
        <v>0.14000000000000001</v>
      </c>
      <c r="G281" s="329">
        <v>0.5</v>
      </c>
      <c r="H281" s="329">
        <v>1</v>
      </c>
      <c r="I281" s="329">
        <v>0.12810000000000002</v>
      </c>
      <c r="J281" s="25"/>
      <c r="N281" s="23"/>
      <c r="O281" s="325"/>
      <c r="P281" s="71"/>
      <c r="Q281" s="325"/>
      <c r="R281" s="325"/>
      <c r="S281" s="325"/>
      <c r="T281" s="325"/>
    </row>
    <row r="282" spans="3:27" ht="15" customHeight="1" x14ac:dyDescent="0.3">
      <c r="C282" s="159"/>
      <c r="D282" s="947" t="s">
        <v>350</v>
      </c>
      <c r="E282" s="329" t="s">
        <v>12</v>
      </c>
      <c r="F282" s="329" t="s">
        <v>12</v>
      </c>
      <c r="G282" s="329" t="s">
        <v>18</v>
      </c>
      <c r="H282" s="329" t="s">
        <v>89</v>
      </c>
      <c r="I282" s="329" t="s">
        <v>77</v>
      </c>
      <c r="J282" s="25"/>
      <c r="N282" s="23"/>
      <c r="O282" s="325"/>
      <c r="P282" s="71"/>
      <c r="Q282" s="325"/>
      <c r="R282" s="325"/>
      <c r="S282" s="325"/>
      <c r="T282" s="325"/>
    </row>
    <row r="283" spans="3:27" x14ac:dyDescent="0.3">
      <c r="C283" s="159"/>
      <c r="D283" s="948"/>
      <c r="E283" s="329">
        <v>0.14000000000000001</v>
      </c>
      <c r="F283" s="329">
        <v>0.3</v>
      </c>
      <c r="G283" s="329">
        <v>0.5</v>
      </c>
      <c r="H283" s="329">
        <v>4</v>
      </c>
      <c r="I283" s="329">
        <v>0.93800000000000006</v>
      </c>
      <c r="J283" s="25"/>
      <c r="N283" s="23"/>
      <c r="O283" s="325"/>
      <c r="P283" s="71"/>
      <c r="Q283" s="325"/>
      <c r="R283" s="325"/>
      <c r="S283" s="325"/>
      <c r="T283" s="325"/>
    </row>
    <row r="284" spans="3:27" x14ac:dyDescent="0.3">
      <c r="C284" s="159"/>
      <c r="D284" s="325"/>
      <c r="E284" s="71"/>
      <c r="F284" s="325"/>
      <c r="G284" s="325"/>
      <c r="H284" s="325"/>
      <c r="I284" s="285">
        <v>1.8760000000000001</v>
      </c>
      <c r="J284" s="25"/>
      <c r="N284" s="23"/>
      <c r="O284" s="325"/>
      <c r="P284" s="71"/>
      <c r="Q284" s="325"/>
      <c r="R284" s="325"/>
      <c r="S284" s="325"/>
      <c r="T284" s="325"/>
    </row>
    <row r="285" spans="3:27" x14ac:dyDescent="0.3">
      <c r="C285" s="159"/>
      <c r="D285" s="24"/>
      <c r="E285" s="25"/>
      <c r="F285" s="25"/>
      <c r="G285" s="25"/>
      <c r="H285" s="25"/>
      <c r="I285" s="25"/>
      <c r="J285" s="25"/>
      <c r="N285" s="23"/>
      <c r="O285" s="325"/>
      <c r="P285" s="71"/>
      <c r="Q285" s="325"/>
      <c r="R285" s="325"/>
      <c r="S285" s="325"/>
      <c r="T285" s="325"/>
    </row>
    <row r="286" spans="3:27" x14ac:dyDescent="0.3">
      <c r="C286" s="159"/>
      <c r="D286" s="371" t="s">
        <v>410</v>
      </c>
      <c r="E286" s="27" t="s">
        <v>12</v>
      </c>
      <c r="F286" s="27" t="s">
        <v>12</v>
      </c>
      <c r="G286" s="27" t="s">
        <v>18</v>
      </c>
      <c r="H286" s="27" t="s">
        <v>76</v>
      </c>
      <c r="I286" s="27" t="s">
        <v>77</v>
      </c>
      <c r="J286" s="25"/>
      <c r="N286" s="23"/>
      <c r="O286" s="325"/>
      <c r="P286" s="71"/>
      <c r="Q286" s="325"/>
      <c r="R286" s="325"/>
      <c r="S286" s="325"/>
      <c r="T286" s="325"/>
    </row>
    <row r="287" spans="3:27" x14ac:dyDescent="0.3">
      <c r="C287" s="159"/>
      <c r="D287" s="372"/>
      <c r="E287" s="18">
        <v>6.65</v>
      </c>
      <c r="F287" s="18">
        <v>4.91</v>
      </c>
      <c r="G287" s="18">
        <v>3.25</v>
      </c>
      <c r="H287" s="18">
        <v>1</v>
      </c>
      <c r="I287" s="329">
        <v>106.11737500000001</v>
      </c>
      <c r="J287" s="25"/>
      <c r="N287" s="23"/>
      <c r="O287" s="325"/>
      <c r="P287" s="71"/>
      <c r="Q287" s="325"/>
      <c r="R287" s="325"/>
      <c r="S287" s="325"/>
      <c r="T287" s="325"/>
    </row>
    <row r="288" spans="3:27" x14ac:dyDescent="0.3">
      <c r="C288" s="159"/>
      <c r="D288" s="373"/>
      <c r="E288" s="18">
        <v>-6.31</v>
      </c>
      <c r="F288" s="18">
        <v>4.57</v>
      </c>
      <c r="G288" s="18">
        <v>2.87</v>
      </c>
      <c r="H288" s="18">
        <v>1</v>
      </c>
      <c r="I288" s="329">
        <v>-82.761329000000003</v>
      </c>
      <c r="J288" s="25"/>
      <c r="N288" s="23"/>
      <c r="O288" s="325"/>
      <c r="P288" s="71"/>
      <c r="Q288" s="325"/>
      <c r="R288" s="325"/>
      <c r="S288" s="325"/>
      <c r="T288" s="325"/>
    </row>
    <row r="289" spans="3:20" x14ac:dyDescent="0.3">
      <c r="C289" s="159"/>
      <c r="D289" s="24"/>
      <c r="E289" s="25"/>
      <c r="F289" s="25"/>
      <c r="G289" s="25"/>
      <c r="H289" s="25"/>
      <c r="I289" s="19">
        <v>23.356046000000006</v>
      </c>
      <c r="J289" s="25"/>
      <c r="O289" s="325"/>
      <c r="P289" s="71"/>
      <c r="Q289" s="325"/>
      <c r="R289" s="325"/>
      <c r="S289" s="325"/>
      <c r="T289" s="325"/>
    </row>
    <row r="290" spans="3:20" x14ac:dyDescent="0.3">
      <c r="C290" s="159"/>
      <c r="D290" s="24"/>
      <c r="E290" s="25"/>
      <c r="F290" s="25"/>
      <c r="G290" s="25"/>
      <c r="H290" s="25"/>
      <c r="I290" s="271"/>
      <c r="J290" s="25"/>
      <c r="O290" s="325"/>
      <c r="P290" s="71"/>
      <c r="Q290" s="325"/>
      <c r="R290" s="325"/>
      <c r="S290" s="325"/>
      <c r="T290" s="325"/>
    </row>
    <row r="291" spans="3:20" x14ac:dyDescent="0.3">
      <c r="C291" s="159"/>
      <c r="D291" s="906" t="s">
        <v>48</v>
      </c>
      <c r="E291" s="949"/>
      <c r="F291" s="949"/>
      <c r="G291" s="949"/>
      <c r="H291" s="907"/>
      <c r="I291" s="19">
        <v>9.2100000000000009</v>
      </c>
      <c r="J291" s="25"/>
      <c r="O291" s="325"/>
      <c r="P291" s="71"/>
      <c r="Q291" s="325"/>
      <c r="R291" s="325"/>
      <c r="S291" s="325"/>
      <c r="T291" s="325"/>
    </row>
    <row r="292" spans="3:20" x14ac:dyDescent="0.3">
      <c r="C292" s="159"/>
      <c r="D292" s="24"/>
      <c r="E292" s="25"/>
      <c r="F292" s="25"/>
      <c r="G292" s="25"/>
      <c r="H292" s="25"/>
      <c r="I292" s="25"/>
      <c r="J292" s="25"/>
      <c r="O292" s="325"/>
      <c r="P292" s="71"/>
      <c r="Q292" s="325"/>
      <c r="R292" s="325"/>
      <c r="S292" s="325"/>
      <c r="T292" s="325"/>
    </row>
    <row r="293" spans="3:20" ht="15.75" customHeight="1" x14ac:dyDescent="0.3">
      <c r="C293" s="159"/>
      <c r="D293" s="842" t="s">
        <v>691</v>
      </c>
      <c r="E293" s="843"/>
      <c r="F293" s="843"/>
      <c r="G293" s="843"/>
      <c r="H293" s="269">
        <v>242.22514637378785</v>
      </c>
      <c r="I293" s="270" t="s">
        <v>24</v>
      </c>
      <c r="J293" s="25"/>
      <c r="O293" s="325"/>
      <c r="P293" s="71"/>
      <c r="Q293" s="325"/>
      <c r="R293" s="325"/>
      <c r="S293" s="325"/>
      <c r="T293" s="325"/>
    </row>
    <row r="294" spans="3:20" ht="15.75" customHeight="1" x14ac:dyDescent="0.3">
      <c r="C294" s="159"/>
      <c r="D294" s="842" t="s">
        <v>982</v>
      </c>
      <c r="E294" s="843"/>
      <c r="F294" s="843"/>
      <c r="G294" s="843"/>
      <c r="H294" s="269">
        <v>242.22514637378785</v>
      </c>
      <c r="I294" s="270" t="s">
        <v>24</v>
      </c>
      <c r="J294" s="25"/>
      <c r="O294" s="325"/>
      <c r="P294" s="71"/>
      <c r="Q294" s="325"/>
      <c r="R294" s="325"/>
      <c r="S294" s="325"/>
      <c r="T294" s="325"/>
    </row>
    <row r="295" spans="3:20" x14ac:dyDescent="0.3">
      <c r="C295" s="159"/>
      <c r="D295" s="24"/>
      <c r="E295" s="25"/>
      <c r="F295" s="25"/>
      <c r="G295" s="25"/>
      <c r="H295" s="25"/>
      <c r="I295" s="25"/>
      <c r="J295" s="25"/>
      <c r="O295" s="325"/>
      <c r="P295" s="71"/>
      <c r="Q295" s="325"/>
      <c r="R295" s="325"/>
      <c r="S295" s="325"/>
      <c r="T295" s="325"/>
    </row>
    <row r="296" spans="3:20" x14ac:dyDescent="0.3">
      <c r="C296" s="159" t="s">
        <v>694</v>
      </c>
      <c r="D296" s="260" t="s">
        <v>102</v>
      </c>
      <c r="E296" s="25"/>
      <c r="F296" s="25"/>
      <c r="G296" s="25"/>
      <c r="H296" s="25"/>
      <c r="I296" s="25"/>
      <c r="J296" s="25"/>
      <c r="O296" s="325"/>
      <c r="P296" s="71"/>
      <c r="Q296" s="325"/>
      <c r="R296" s="325"/>
      <c r="S296" s="325"/>
      <c r="T296" s="325"/>
    </row>
    <row r="297" spans="3:20" x14ac:dyDescent="0.3">
      <c r="D297" s="24"/>
      <c r="E297" s="25"/>
      <c r="F297" s="25"/>
      <c r="G297" s="25"/>
      <c r="H297" s="25"/>
      <c r="I297" s="25"/>
      <c r="J297" s="25"/>
      <c r="O297" s="325"/>
      <c r="P297" s="71"/>
      <c r="Q297" s="325"/>
      <c r="R297" s="325"/>
      <c r="S297" s="325"/>
      <c r="T297" s="325"/>
    </row>
    <row r="298" spans="3:20" x14ac:dyDescent="0.3">
      <c r="C298" s="159"/>
      <c r="D298" s="24"/>
      <c r="E298" s="25"/>
      <c r="F298" s="25"/>
      <c r="G298" s="25"/>
      <c r="H298" s="25"/>
      <c r="I298" s="25"/>
      <c r="J298" s="25"/>
      <c r="O298" s="325"/>
      <c r="P298" s="71"/>
      <c r="Q298" s="325"/>
      <c r="R298" s="325"/>
      <c r="S298" s="325"/>
      <c r="T298" s="325"/>
    </row>
    <row r="299" spans="3:20" x14ac:dyDescent="0.3">
      <c r="C299" s="159"/>
      <c r="D299" s="24"/>
      <c r="E299" s="25"/>
      <c r="F299" s="25"/>
      <c r="G299" s="25"/>
      <c r="H299" s="25"/>
      <c r="I299" s="25"/>
      <c r="J299" s="25"/>
      <c r="O299" s="325"/>
      <c r="P299" s="71"/>
      <c r="Q299" s="325"/>
      <c r="R299" s="325"/>
      <c r="S299" s="325"/>
      <c r="T299" s="325"/>
    </row>
    <row r="300" spans="3:20" x14ac:dyDescent="0.3">
      <c r="C300" s="159"/>
      <c r="D300" s="24"/>
      <c r="E300" s="25"/>
      <c r="F300" s="25"/>
      <c r="G300" s="25"/>
      <c r="H300" s="25"/>
      <c r="I300" s="25"/>
      <c r="J300" s="25"/>
      <c r="N300" s="23"/>
      <c r="O300" s="325"/>
      <c r="P300" s="71"/>
      <c r="Q300" s="325"/>
      <c r="R300" s="325"/>
      <c r="S300" s="357"/>
      <c r="T300" s="357"/>
    </row>
    <row r="301" spans="3:20" x14ac:dyDescent="0.3">
      <c r="C301" s="159"/>
      <c r="D301" s="24"/>
      <c r="E301" s="25"/>
      <c r="F301" s="25"/>
      <c r="G301" s="25"/>
      <c r="H301" s="25"/>
      <c r="I301" s="25"/>
      <c r="J301" s="25"/>
      <c r="N301" s="23"/>
      <c r="O301" s="25"/>
      <c r="P301" s="25"/>
      <c r="Q301" s="25"/>
      <c r="R301" s="25"/>
      <c r="S301" s="25"/>
      <c r="T301" s="25"/>
    </row>
    <row r="302" spans="3:20" x14ac:dyDescent="0.3">
      <c r="C302" s="159"/>
      <c r="D302" s="24"/>
      <c r="E302" s="25"/>
      <c r="F302" s="25"/>
      <c r="G302" s="25"/>
      <c r="H302" s="25"/>
      <c r="I302" s="25"/>
      <c r="J302" s="25"/>
      <c r="N302" s="23"/>
    </row>
    <row r="303" spans="3:20" ht="6" customHeight="1" x14ac:dyDescent="0.3">
      <c r="C303" s="159"/>
      <c r="D303" s="24"/>
      <c r="E303" s="25"/>
      <c r="F303" s="25"/>
      <c r="G303" s="25"/>
      <c r="H303" s="25"/>
      <c r="I303" s="25"/>
      <c r="J303" s="25"/>
      <c r="N303" s="23"/>
    </row>
    <row r="304" spans="3:20" ht="15" customHeight="1" x14ac:dyDescent="0.3">
      <c r="C304" s="159"/>
      <c r="D304" s="950" t="s">
        <v>62</v>
      </c>
      <c r="E304" s="929" t="s">
        <v>69</v>
      </c>
      <c r="F304" s="930"/>
      <c r="G304" s="854" t="s">
        <v>99</v>
      </c>
      <c r="H304" s="929" t="s">
        <v>100</v>
      </c>
      <c r="I304" s="930"/>
      <c r="J304" s="852" t="s">
        <v>101</v>
      </c>
      <c r="K304" s="852" t="s">
        <v>706</v>
      </c>
      <c r="L304" s="852" t="s">
        <v>707</v>
      </c>
      <c r="M304" s="854" t="s">
        <v>72</v>
      </c>
      <c r="N304" s="854" t="s">
        <v>78</v>
      </c>
      <c r="O304" s="854" t="s">
        <v>705</v>
      </c>
      <c r="P304" s="856" t="s">
        <v>708</v>
      </c>
      <c r="Q304" s="856" t="s">
        <v>121</v>
      </c>
    </row>
    <row r="305" spans="3:17" x14ac:dyDescent="0.3">
      <c r="C305" s="159"/>
      <c r="D305" s="950"/>
      <c r="E305" s="336" t="s">
        <v>70</v>
      </c>
      <c r="F305" s="336" t="s">
        <v>71</v>
      </c>
      <c r="G305" s="855"/>
      <c r="H305" s="336" t="s">
        <v>2</v>
      </c>
      <c r="I305" s="336" t="s">
        <v>3</v>
      </c>
      <c r="J305" s="853"/>
      <c r="K305" s="853"/>
      <c r="L305" s="853"/>
      <c r="M305" s="855"/>
      <c r="N305" s="855"/>
      <c r="O305" s="855"/>
      <c r="P305" s="856"/>
      <c r="Q305" s="856"/>
    </row>
    <row r="306" spans="3:17" x14ac:dyDescent="0.3">
      <c r="C306" s="159"/>
      <c r="D306" s="316" t="s">
        <v>63</v>
      </c>
      <c r="E306" s="315">
        <v>1.25</v>
      </c>
      <c r="F306" s="76">
        <v>1</v>
      </c>
      <c r="G306" s="76">
        <v>0.2</v>
      </c>
      <c r="H306" s="316">
        <v>0.2</v>
      </c>
      <c r="I306" s="316">
        <v>0.4</v>
      </c>
      <c r="J306" s="337">
        <v>0.1</v>
      </c>
      <c r="K306" s="18">
        <v>0.8718125000000001</v>
      </c>
      <c r="L306" s="18">
        <v>0.32199999999999995</v>
      </c>
      <c r="M306" s="316">
        <v>50</v>
      </c>
      <c r="N306" s="316">
        <v>45</v>
      </c>
      <c r="O306" s="316">
        <v>119.38124999999999</v>
      </c>
      <c r="P306" s="18">
        <v>164.38124999999999</v>
      </c>
      <c r="Q306" s="18">
        <v>56.25</v>
      </c>
    </row>
    <row r="307" spans="3:17" x14ac:dyDescent="0.3">
      <c r="C307" s="159"/>
      <c r="D307" s="338" t="s">
        <v>412</v>
      </c>
      <c r="E307" s="315">
        <v>1.25</v>
      </c>
      <c r="F307" s="76">
        <v>1</v>
      </c>
      <c r="G307" s="76">
        <v>0.2</v>
      </c>
      <c r="H307" s="316">
        <v>0.27</v>
      </c>
      <c r="I307" s="316">
        <v>0.3</v>
      </c>
      <c r="J307" s="337">
        <v>0.1</v>
      </c>
      <c r="K307" s="18">
        <v>0.80590400000000006</v>
      </c>
      <c r="L307" s="18">
        <v>0.38350000000000001</v>
      </c>
      <c r="M307" s="316">
        <v>14</v>
      </c>
      <c r="N307" s="316">
        <v>12.6</v>
      </c>
      <c r="O307" s="316">
        <v>33.303312000000005</v>
      </c>
      <c r="P307" s="18">
        <v>45.903312000000007</v>
      </c>
      <c r="Q307" s="18">
        <v>15.75</v>
      </c>
    </row>
    <row r="308" spans="3:17" x14ac:dyDescent="0.3">
      <c r="C308" s="159"/>
      <c r="D308" s="316" t="s">
        <v>64</v>
      </c>
      <c r="E308" s="315">
        <v>1.25</v>
      </c>
      <c r="F308" s="76">
        <v>1</v>
      </c>
      <c r="G308" s="76">
        <v>0.2</v>
      </c>
      <c r="H308" s="316">
        <v>0.27</v>
      </c>
      <c r="I308" s="316">
        <v>0.2</v>
      </c>
      <c r="J308" s="337">
        <v>0.1</v>
      </c>
      <c r="K308" s="18">
        <v>0.80590400000000006</v>
      </c>
      <c r="L308" s="18">
        <v>0.44400000000000006</v>
      </c>
      <c r="M308" s="316">
        <v>8</v>
      </c>
      <c r="N308" s="316">
        <v>7.2</v>
      </c>
      <c r="O308" s="316">
        <v>19.998464000000002</v>
      </c>
      <c r="P308" s="18">
        <v>27.198464000000001</v>
      </c>
      <c r="Q308" s="18">
        <v>9</v>
      </c>
    </row>
    <row r="309" spans="3:17" x14ac:dyDescent="0.3">
      <c r="C309" s="159"/>
      <c r="D309" s="316" t="s">
        <v>65</v>
      </c>
      <c r="E309" s="315">
        <v>1.6</v>
      </c>
      <c r="F309" s="76">
        <v>1.9</v>
      </c>
      <c r="G309" s="76">
        <v>0.3</v>
      </c>
      <c r="H309" s="316">
        <v>0.7</v>
      </c>
      <c r="I309" s="316">
        <v>0.25</v>
      </c>
      <c r="J309" s="337">
        <v>0.2</v>
      </c>
      <c r="K309" s="18">
        <v>1.1615000000000002</v>
      </c>
      <c r="L309" s="18">
        <v>3.1416874999999997</v>
      </c>
      <c r="M309" s="316">
        <v>8</v>
      </c>
      <c r="N309" s="316">
        <v>16.8</v>
      </c>
      <c r="O309" s="316">
        <v>68.850999999999999</v>
      </c>
      <c r="P309" s="18">
        <v>85.650999999999996</v>
      </c>
      <c r="Q309" s="18">
        <v>51.072000000000003</v>
      </c>
    </row>
    <row r="310" spans="3:17" x14ac:dyDescent="0.3">
      <c r="C310" s="159"/>
      <c r="D310" s="316" t="s">
        <v>66</v>
      </c>
      <c r="E310" s="315">
        <v>1.5</v>
      </c>
      <c r="F310" s="76">
        <v>3.5</v>
      </c>
      <c r="G310" s="76">
        <v>0.3</v>
      </c>
      <c r="H310" s="316">
        <v>0.27</v>
      </c>
      <c r="I310" s="316">
        <v>2.2000000000000002</v>
      </c>
      <c r="J310" s="337">
        <v>0.3</v>
      </c>
      <c r="K310" s="18">
        <v>1.6044164999999999</v>
      </c>
      <c r="L310" s="18">
        <v>5.6714999999999991</v>
      </c>
      <c r="M310" s="316">
        <v>20</v>
      </c>
      <c r="N310" s="316">
        <v>60</v>
      </c>
      <c r="O310" s="316">
        <v>291.03665999999998</v>
      </c>
      <c r="P310" s="18">
        <v>351.03665999999998</v>
      </c>
      <c r="Q310" s="18">
        <v>315</v>
      </c>
    </row>
    <row r="311" spans="3:17" x14ac:dyDescent="0.3">
      <c r="C311" s="159"/>
      <c r="D311" s="316" t="s">
        <v>67</v>
      </c>
      <c r="E311" s="315">
        <v>1.25</v>
      </c>
      <c r="F311" s="76">
        <v>1.75</v>
      </c>
      <c r="G311" s="76">
        <v>0.2</v>
      </c>
      <c r="H311" s="316">
        <v>0.7</v>
      </c>
      <c r="I311" s="316">
        <v>0.25</v>
      </c>
      <c r="J311" s="337">
        <v>0.2</v>
      </c>
      <c r="K311" s="18">
        <v>0.48993750000000003</v>
      </c>
      <c r="L311" s="18">
        <v>2.4500000000000002</v>
      </c>
      <c r="M311" s="316">
        <v>4</v>
      </c>
      <c r="N311" s="316">
        <v>4.8000000000000007</v>
      </c>
      <c r="O311" s="316">
        <v>23.519500000000001</v>
      </c>
      <c r="P311" s="18">
        <v>28.319500000000001</v>
      </c>
      <c r="Q311" s="18">
        <v>10.500000000000002</v>
      </c>
    </row>
    <row r="312" spans="3:17" x14ac:dyDescent="0.3">
      <c r="C312" s="159"/>
      <c r="D312" s="316" t="s">
        <v>68</v>
      </c>
      <c r="E312" s="315">
        <v>1.4</v>
      </c>
      <c r="F312" s="76">
        <v>3.2</v>
      </c>
      <c r="G312" s="76">
        <v>0.3</v>
      </c>
      <c r="H312" s="316">
        <v>0.27</v>
      </c>
      <c r="I312" s="316">
        <v>2.2000000000000002</v>
      </c>
      <c r="J312" s="337">
        <v>0.2</v>
      </c>
      <c r="K312" s="18">
        <v>1.2332114999999997</v>
      </c>
      <c r="L312" s="18">
        <v>3.24</v>
      </c>
      <c r="M312" s="316">
        <v>4</v>
      </c>
      <c r="N312" s="317">
        <v>11.04</v>
      </c>
      <c r="O312" s="316">
        <v>35.785691999999997</v>
      </c>
      <c r="P312" s="18">
        <v>46.825691999999997</v>
      </c>
      <c r="Q312" s="18">
        <v>49.459199999999989</v>
      </c>
    </row>
    <row r="313" spans="3:17" x14ac:dyDescent="0.3">
      <c r="C313" s="159"/>
      <c r="D313" s="362"/>
      <c r="E313" s="71"/>
      <c r="F313" s="325"/>
      <c r="G313" s="325"/>
      <c r="M313" s="325"/>
      <c r="N313" s="326">
        <v>157.44</v>
      </c>
      <c r="O313" s="326">
        <v>591.87587800000006</v>
      </c>
      <c r="P313" s="326">
        <v>749.31587799999988</v>
      </c>
      <c r="Q313" s="326">
        <v>507.03120000000001</v>
      </c>
    </row>
    <row r="314" spans="3:17" x14ac:dyDescent="0.3">
      <c r="C314" s="159"/>
      <c r="D314" s="362"/>
      <c r="E314" s="71"/>
      <c r="F314" s="325"/>
      <c r="G314" s="325"/>
      <c r="H314" s="325"/>
      <c r="I314" s="325"/>
      <c r="J314" s="325"/>
    </row>
    <row r="315" spans="3:17" x14ac:dyDescent="0.3">
      <c r="C315" s="159"/>
      <c r="D315" s="316" t="s">
        <v>75</v>
      </c>
      <c r="E315" s="27" t="s">
        <v>1</v>
      </c>
      <c r="F315" s="27" t="s">
        <v>17</v>
      </c>
      <c r="G315" s="27" t="s">
        <v>18</v>
      </c>
      <c r="H315" s="27" t="s">
        <v>76</v>
      </c>
      <c r="I315" s="27" t="s">
        <v>78</v>
      </c>
      <c r="J315" s="325"/>
    </row>
    <row r="316" spans="3:17" x14ac:dyDescent="0.3">
      <c r="C316" s="159"/>
      <c r="D316" s="339" t="s">
        <v>79</v>
      </c>
      <c r="E316" s="341">
        <v>43.199999999999996</v>
      </c>
      <c r="F316" s="341">
        <v>0.14000000000000001</v>
      </c>
      <c r="G316" s="341">
        <v>0.5</v>
      </c>
      <c r="H316" s="341">
        <v>2</v>
      </c>
      <c r="I316" s="341">
        <v>98.495999999999995</v>
      </c>
      <c r="J316" s="325"/>
    </row>
    <row r="317" spans="3:17" x14ac:dyDescent="0.3">
      <c r="C317" s="159"/>
      <c r="D317" s="339" t="s">
        <v>80</v>
      </c>
      <c r="E317" s="341">
        <v>5.25</v>
      </c>
      <c r="F317" s="341">
        <v>0.14000000000000001</v>
      </c>
      <c r="G317" s="341">
        <v>0.5</v>
      </c>
      <c r="H317" s="341">
        <v>4</v>
      </c>
      <c r="I317" s="341">
        <v>23.94</v>
      </c>
      <c r="J317" s="325"/>
    </row>
    <row r="318" spans="3:17" x14ac:dyDescent="0.3">
      <c r="C318" s="159"/>
      <c r="D318" s="339" t="s">
        <v>81</v>
      </c>
      <c r="E318" s="341">
        <v>4.7300000000000004</v>
      </c>
      <c r="F318" s="341">
        <v>0.14000000000000001</v>
      </c>
      <c r="G318" s="341">
        <v>0.5</v>
      </c>
      <c r="H318" s="341">
        <v>2</v>
      </c>
      <c r="I318" s="341">
        <v>10.784400000000002</v>
      </c>
      <c r="J318" s="325"/>
    </row>
    <row r="319" spans="3:17" x14ac:dyDescent="0.3">
      <c r="C319" s="159"/>
      <c r="D319" s="339" t="s">
        <v>82</v>
      </c>
      <c r="E319" s="341">
        <v>56.79</v>
      </c>
      <c r="F319" s="341">
        <v>0.14000000000000001</v>
      </c>
      <c r="G319" s="341">
        <v>0.5</v>
      </c>
      <c r="H319" s="341">
        <v>2</v>
      </c>
      <c r="I319" s="341">
        <v>129.4812</v>
      </c>
      <c r="J319" s="325"/>
    </row>
    <row r="320" spans="3:17" x14ac:dyDescent="0.3">
      <c r="C320" s="159"/>
      <c r="D320" s="339" t="s">
        <v>83</v>
      </c>
      <c r="E320" s="341">
        <v>12.015000000000002</v>
      </c>
      <c r="F320" s="341">
        <v>0.2</v>
      </c>
      <c r="G320" s="341">
        <v>0.6</v>
      </c>
      <c r="H320" s="341">
        <v>4</v>
      </c>
      <c r="I320" s="341">
        <v>67.284000000000006</v>
      </c>
      <c r="J320" s="325"/>
    </row>
    <row r="321" spans="3:10" x14ac:dyDescent="0.3">
      <c r="C321" s="159"/>
      <c r="D321" s="339" t="s">
        <v>84</v>
      </c>
      <c r="E321" s="341">
        <v>11.530000000000003</v>
      </c>
      <c r="F321" s="341">
        <v>0.2</v>
      </c>
      <c r="G321" s="341">
        <v>0.6</v>
      </c>
      <c r="H321" s="341">
        <v>20</v>
      </c>
      <c r="I321" s="341">
        <v>322.84000000000003</v>
      </c>
      <c r="J321" s="325"/>
    </row>
    <row r="322" spans="3:10" x14ac:dyDescent="0.3">
      <c r="C322" s="159"/>
      <c r="D322" s="339" t="s">
        <v>85</v>
      </c>
      <c r="E322" s="341">
        <v>24.17</v>
      </c>
      <c r="F322" s="341">
        <v>0.17</v>
      </c>
      <c r="G322" s="341">
        <v>1.2</v>
      </c>
      <c r="H322" s="341">
        <v>4</v>
      </c>
      <c r="I322" s="341">
        <v>248.4676</v>
      </c>
      <c r="J322" s="325"/>
    </row>
    <row r="323" spans="3:10" x14ac:dyDescent="0.3">
      <c r="C323" s="159"/>
      <c r="D323" s="339" t="s">
        <v>86</v>
      </c>
      <c r="E323" s="341">
        <v>0.7</v>
      </c>
      <c r="F323" s="341">
        <v>0.25</v>
      </c>
      <c r="G323" s="341">
        <v>0.5</v>
      </c>
      <c r="H323" s="341">
        <v>8</v>
      </c>
      <c r="I323" s="341">
        <v>7</v>
      </c>
      <c r="J323" s="325"/>
    </row>
    <row r="324" spans="3:10" x14ac:dyDescent="0.3">
      <c r="C324" s="159"/>
      <c r="D324" s="339" t="s">
        <v>87</v>
      </c>
      <c r="E324" s="341">
        <v>46.6</v>
      </c>
      <c r="F324" s="341">
        <v>0.27</v>
      </c>
      <c r="G324" s="341">
        <v>0.5</v>
      </c>
      <c r="H324" s="341">
        <v>2</v>
      </c>
      <c r="I324" s="341">
        <v>118.364</v>
      </c>
      <c r="J324" s="325"/>
    </row>
    <row r="325" spans="3:10" x14ac:dyDescent="0.3">
      <c r="C325" s="159"/>
      <c r="D325" s="33"/>
      <c r="E325" s="34"/>
      <c r="F325" s="33"/>
      <c r="G325" s="33"/>
      <c r="H325" s="33"/>
      <c r="I325" s="605">
        <v>1026.6572000000001</v>
      </c>
      <c r="J325" s="33"/>
    </row>
    <row r="326" spans="3:10" x14ac:dyDescent="0.3">
      <c r="C326" s="159"/>
      <c r="D326" s="33"/>
      <c r="E326" s="34"/>
      <c r="F326" s="33"/>
      <c r="G326" s="33"/>
      <c r="H326" s="33"/>
      <c r="I326" s="33"/>
      <c r="J326" s="33"/>
    </row>
    <row r="327" spans="3:10" x14ac:dyDescent="0.3">
      <c r="C327" s="159"/>
      <c r="D327" s="341" t="s">
        <v>88</v>
      </c>
      <c r="E327" s="233" t="s">
        <v>18</v>
      </c>
      <c r="F327" s="233" t="s">
        <v>12</v>
      </c>
      <c r="G327" s="233" t="s">
        <v>12</v>
      </c>
      <c r="H327" s="233" t="s">
        <v>89</v>
      </c>
      <c r="I327" s="21" t="s">
        <v>78</v>
      </c>
      <c r="J327" s="33"/>
    </row>
    <row r="328" spans="3:10" x14ac:dyDescent="0.3">
      <c r="C328" s="159"/>
      <c r="D328" s="341" t="s">
        <v>90</v>
      </c>
      <c r="E328" s="341">
        <v>1</v>
      </c>
      <c r="F328" s="341">
        <v>0.27</v>
      </c>
      <c r="G328" s="341">
        <v>0.27</v>
      </c>
      <c r="H328" s="341">
        <v>24</v>
      </c>
      <c r="I328" s="341">
        <v>25.92</v>
      </c>
      <c r="J328" s="33"/>
    </row>
    <row r="329" spans="3:10" x14ac:dyDescent="0.3">
      <c r="C329" s="159"/>
      <c r="D329" s="341" t="s">
        <v>414</v>
      </c>
      <c r="E329" s="341">
        <v>1</v>
      </c>
      <c r="F329" s="341">
        <v>0.27</v>
      </c>
      <c r="G329" s="341">
        <v>0.27</v>
      </c>
      <c r="H329" s="341">
        <v>2</v>
      </c>
      <c r="I329" s="341">
        <v>2.16</v>
      </c>
      <c r="J329" s="33"/>
    </row>
    <row r="330" spans="3:10" x14ac:dyDescent="0.3">
      <c r="C330" s="159"/>
      <c r="D330" s="33"/>
      <c r="E330" s="33"/>
      <c r="F330" s="33"/>
      <c r="G330" s="33"/>
      <c r="H330" s="33"/>
      <c r="I330" s="605">
        <v>28.080000000000002</v>
      </c>
      <c r="J330" s="33"/>
    </row>
    <row r="331" spans="3:10" x14ac:dyDescent="0.3">
      <c r="C331" s="159"/>
      <c r="D331" s="33"/>
      <c r="E331" s="34"/>
      <c r="F331" s="33"/>
      <c r="G331" s="33"/>
      <c r="H331" s="33"/>
      <c r="I331" s="33"/>
      <c r="J331" s="33"/>
    </row>
    <row r="332" spans="3:10" x14ac:dyDescent="0.3">
      <c r="C332" s="159"/>
      <c r="D332" s="341" t="s">
        <v>91</v>
      </c>
      <c r="E332" s="233" t="s">
        <v>18</v>
      </c>
      <c r="F332" s="233" t="s">
        <v>12</v>
      </c>
      <c r="G332" s="233" t="s">
        <v>12</v>
      </c>
      <c r="H332" s="233" t="s">
        <v>89</v>
      </c>
      <c r="I332" s="233" t="s">
        <v>78</v>
      </c>
      <c r="J332" s="33"/>
    </row>
    <row r="333" spans="3:10" x14ac:dyDescent="0.3">
      <c r="C333" s="159"/>
      <c r="D333" s="339" t="s">
        <v>92</v>
      </c>
      <c r="E333" s="76">
        <v>1</v>
      </c>
      <c r="F333" s="76">
        <v>0.2</v>
      </c>
      <c r="G333" s="76">
        <v>0.4</v>
      </c>
      <c r="H333" s="76">
        <v>24</v>
      </c>
      <c r="I333" s="341">
        <v>28.800000000000004</v>
      </c>
      <c r="J333" s="33"/>
    </row>
    <row r="334" spans="3:10" x14ac:dyDescent="0.3">
      <c r="C334" s="159"/>
      <c r="D334" s="339" t="s">
        <v>413</v>
      </c>
      <c r="E334" s="76">
        <v>1</v>
      </c>
      <c r="F334" s="76">
        <v>0.27</v>
      </c>
      <c r="G334" s="76">
        <v>0.27</v>
      </c>
      <c r="H334" s="76">
        <v>14</v>
      </c>
      <c r="I334" s="341">
        <v>15.120000000000001</v>
      </c>
      <c r="J334" s="33"/>
    </row>
    <row r="335" spans="3:10" x14ac:dyDescent="0.3">
      <c r="C335" s="159"/>
      <c r="D335" s="339" t="s">
        <v>93</v>
      </c>
      <c r="E335" s="76">
        <v>0.8</v>
      </c>
      <c r="F335" s="76">
        <v>0.27</v>
      </c>
      <c r="G335" s="76">
        <v>2.2000000000000002</v>
      </c>
      <c r="H335" s="76">
        <v>2</v>
      </c>
      <c r="I335" s="341">
        <v>7.9040000000000008</v>
      </c>
      <c r="J335" s="33"/>
    </row>
    <row r="336" spans="3:10" x14ac:dyDescent="0.3">
      <c r="C336" s="159"/>
      <c r="D336" s="339" t="s">
        <v>94</v>
      </c>
      <c r="E336" s="76">
        <v>0.70000000000000007</v>
      </c>
      <c r="F336" s="76">
        <v>0.27</v>
      </c>
      <c r="G336" s="76">
        <v>2.2000000000000002</v>
      </c>
      <c r="H336" s="76">
        <v>10</v>
      </c>
      <c r="I336" s="341">
        <v>34.580000000000005</v>
      </c>
      <c r="J336" s="33"/>
    </row>
    <row r="337" spans="1:27" x14ac:dyDescent="0.3">
      <c r="C337" s="159"/>
      <c r="D337" s="339" t="s">
        <v>95</v>
      </c>
      <c r="E337" s="76">
        <v>1</v>
      </c>
      <c r="F337" s="76">
        <v>0.27</v>
      </c>
      <c r="G337" s="76">
        <v>2.2000000000000002</v>
      </c>
      <c r="H337" s="76">
        <v>8</v>
      </c>
      <c r="I337" s="341">
        <v>39.520000000000003</v>
      </c>
      <c r="J337" s="33"/>
    </row>
    <row r="338" spans="1:27" x14ac:dyDescent="0.3">
      <c r="C338" s="159"/>
      <c r="D338" s="339" t="s">
        <v>96</v>
      </c>
      <c r="E338" s="76">
        <v>0.9</v>
      </c>
      <c r="F338" s="76">
        <v>0.7</v>
      </c>
      <c r="G338" s="76">
        <v>0.25</v>
      </c>
      <c r="H338" s="76">
        <v>10</v>
      </c>
      <c r="I338" s="341">
        <v>17.100000000000001</v>
      </c>
      <c r="J338" s="33"/>
    </row>
    <row r="339" spans="1:27" x14ac:dyDescent="0.3">
      <c r="C339" s="159"/>
      <c r="D339" s="339" t="s">
        <v>97</v>
      </c>
      <c r="E339" s="76">
        <v>0.8</v>
      </c>
      <c r="F339" s="76">
        <v>0.7</v>
      </c>
      <c r="G339" s="76">
        <v>0.25</v>
      </c>
      <c r="H339" s="76">
        <v>10</v>
      </c>
      <c r="I339" s="341">
        <v>15.2</v>
      </c>
      <c r="J339" s="33"/>
    </row>
    <row r="340" spans="1:27" x14ac:dyDescent="0.3">
      <c r="C340" s="159"/>
      <c r="D340" s="339" t="s">
        <v>98</v>
      </c>
      <c r="E340" s="76">
        <v>0.70000000000000007</v>
      </c>
      <c r="F340" s="76">
        <v>0.7</v>
      </c>
      <c r="G340" s="76">
        <v>0.25</v>
      </c>
      <c r="H340" s="76">
        <v>4</v>
      </c>
      <c r="I340" s="363">
        <v>5.32</v>
      </c>
      <c r="J340" s="33"/>
    </row>
    <row r="341" spans="1:27" x14ac:dyDescent="0.3">
      <c r="C341" s="159"/>
      <c r="D341" s="33"/>
      <c r="E341" s="34"/>
      <c r="F341" s="33"/>
      <c r="G341" s="33"/>
      <c r="H341" s="33"/>
      <c r="I341" s="605">
        <v>163.54399999999998</v>
      </c>
      <c r="J341" s="33"/>
    </row>
    <row r="342" spans="1:27" x14ac:dyDescent="0.3">
      <c r="C342" s="159"/>
      <c r="D342" s="33"/>
      <c r="E342" s="34"/>
      <c r="F342" s="33"/>
      <c r="G342" s="33"/>
      <c r="H342" s="33"/>
      <c r="I342" s="33"/>
      <c r="J342" s="33"/>
    </row>
    <row r="343" spans="1:27" ht="15.75" customHeight="1" x14ac:dyDescent="0.3">
      <c r="A343" s="281"/>
      <c r="B343" s="281"/>
      <c r="C343" s="280"/>
      <c r="D343" s="864" t="s">
        <v>695</v>
      </c>
      <c r="E343" s="864"/>
      <c r="F343" s="864"/>
      <c r="G343" s="864"/>
      <c r="H343" s="374">
        <v>1373.5612000000001</v>
      </c>
      <c r="I343" s="374" t="s">
        <v>24</v>
      </c>
      <c r="J343" s="25"/>
    </row>
    <row r="344" spans="1:27" s="278" customFormat="1" x14ac:dyDescent="0.3">
      <c r="A344" s="281"/>
      <c r="B344" s="281"/>
      <c r="C344" s="280"/>
      <c r="D344" s="375"/>
      <c r="E344" s="375"/>
      <c r="F344" s="375"/>
      <c r="G344" s="375"/>
      <c r="H344" s="376"/>
      <c r="I344" s="376"/>
      <c r="J344" s="250"/>
      <c r="K344" s="250"/>
      <c r="L344" s="250"/>
      <c r="M344" s="250"/>
      <c r="O344" s="279"/>
      <c r="P344" s="279"/>
      <c r="Q344" s="279"/>
      <c r="R344" s="279"/>
      <c r="S344" s="279"/>
      <c r="T344" s="279"/>
      <c r="U344" s="279"/>
      <c r="V344" s="279"/>
      <c r="W344" s="279"/>
      <c r="X344" s="279"/>
      <c r="Y344" s="279"/>
      <c r="Z344" s="279"/>
      <c r="AA344" s="279"/>
    </row>
    <row r="345" spans="1:27" x14ac:dyDescent="0.3">
      <c r="A345" s="281"/>
      <c r="B345" s="281"/>
      <c r="C345" s="280" t="s">
        <v>696</v>
      </c>
      <c r="D345" s="260" t="s">
        <v>112</v>
      </c>
      <c r="E345" s="25"/>
      <c r="F345" s="25"/>
      <c r="G345" s="25"/>
      <c r="H345" s="25"/>
      <c r="I345" s="25"/>
      <c r="J345" s="25"/>
    </row>
    <row r="346" spans="1:27" x14ac:dyDescent="0.3">
      <c r="A346" s="281"/>
      <c r="B346" s="281"/>
      <c r="C346" s="280"/>
      <c r="D346" s="24"/>
      <c r="E346" s="25"/>
      <c r="F346" s="25"/>
      <c r="G346" s="25"/>
      <c r="H346" s="25"/>
      <c r="I346" s="25"/>
      <c r="J346" s="25"/>
    </row>
    <row r="347" spans="1:27" s="381" customFormat="1" x14ac:dyDescent="0.3">
      <c r="A347" s="303"/>
      <c r="B347" s="303"/>
      <c r="C347" s="280"/>
      <c r="D347" s="377" t="s">
        <v>103</v>
      </c>
      <c r="E347" s="378" t="s">
        <v>104</v>
      </c>
      <c r="F347" s="378" t="s">
        <v>105</v>
      </c>
      <c r="G347" s="378" t="s">
        <v>106</v>
      </c>
      <c r="H347" s="378" t="s">
        <v>107</v>
      </c>
      <c r="I347" s="378" t="s">
        <v>108</v>
      </c>
      <c r="J347" s="378">
        <v>16</v>
      </c>
      <c r="K347" s="378">
        <v>20</v>
      </c>
      <c r="L347" s="378">
        <v>25</v>
      </c>
      <c r="M347" s="379"/>
      <c r="N347" s="380"/>
      <c r="O347" s="380"/>
      <c r="P347" s="380"/>
      <c r="Q347" s="380"/>
      <c r="R347" s="380"/>
      <c r="S347" s="380"/>
      <c r="T347" s="380"/>
      <c r="U347" s="380"/>
      <c r="V347" s="380"/>
      <c r="W347" s="380"/>
      <c r="X347" s="380"/>
      <c r="Y347" s="380"/>
      <c r="Z347" s="380"/>
      <c r="AA347" s="380"/>
    </row>
    <row r="348" spans="1:27" x14ac:dyDescent="0.3">
      <c r="A348" s="281"/>
      <c r="B348" s="281"/>
      <c r="C348" s="280"/>
      <c r="D348" s="261" t="s">
        <v>62</v>
      </c>
      <c r="E348" s="18">
        <v>0</v>
      </c>
      <c r="F348" s="18">
        <v>121</v>
      </c>
      <c r="G348" s="18">
        <v>802</v>
      </c>
      <c r="H348" s="18">
        <v>874</v>
      </c>
      <c r="I348" s="18">
        <v>860</v>
      </c>
      <c r="J348" s="18">
        <v>1352</v>
      </c>
      <c r="K348" s="18">
        <v>0</v>
      </c>
      <c r="L348" s="18">
        <v>0</v>
      </c>
    </row>
    <row r="349" spans="1:27" x14ac:dyDescent="0.3">
      <c r="A349" s="281"/>
      <c r="B349" s="281"/>
      <c r="C349" s="280"/>
      <c r="D349" s="261" t="s">
        <v>75</v>
      </c>
      <c r="E349" s="18">
        <v>1057</v>
      </c>
      <c r="F349" s="18">
        <v>1249</v>
      </c>
      <c r="G349" s="18">
        <v>24</v>
      </c>
      <c r="H349" s="18">
        <v>0</v>
      </c>
      <c r="I349" s="18">
        <v>3611</v>
      </c>
      <c r="J349" s="18">
        <v>346</v>
      </c>
      <c r="K349" s="18">
        <v>0</v>
      </c>
      <c r="L349" s="18">
        <v>0</v>
      </c>
    </row>
    <row r="350" spans="1:27" x14ac:dyDescent="0.3">
      <c r="A350" s="281"/>
      <c r="B350" s="281"/>
      <c r="C350" s="280"/>
      <c r="D350" s="261" t="s">
        <v>38</v>
      </c>
      <c r="E350" s="18">
        <v>0</v>
      </c>
      <c r="F350" s="18">
        <v>109</v>
      </c>
      <c r="G350" s="18">
        <v>1594</v>
      </c>
      <c r="H350" s="18">
        <v>155</v>
      </c>
      <c r="I350" s="18"/>
      <c r="J350" s="18"/>
      <c r="K350" s="18">
        <v>260</v>
      </c>
      <c r="L350" s="19">
        <v>0</v>
      </c>
    </row>
    <row r="351" spans="1:27" x14ac:dyDescent="0.3">
      <c r="A351" s="281"/>
      <c r="B351" s="281"/>
      <c r="C351" s="280"/>
      <c r="D351" s="17" t="s">
        <v>384</v>
      </c>
      <c r="E351" s="19">
        <v>1057</v>
      </c>
      <c r="F351" s="19">
        <v>1479</v>
      </c>
      <c r="G351" s="19">
        <v>2420</v>
      </c>
      <c r="H351" s="19">
        <v>1029</v>
      </c>
      <c r="I351" s="19">
        <v>4471</v>
      </c>
      <c r="J351" s="19">
        <v>1698</v>
      </c>
      <c r="K351" s="19">
        <v>260</v>
      </c>
      <c r="L351" s="19">
        <v>0</v>
      </c>
    </row>
    <row r="352" spans="1:27" x14ac:dyDescent="0.3">
      <c r="A352" s="281"/>
      <c r="B352" s="281"/>
      <c r="C352" s="293"/>
      <c r="E352" s="23"/>
      <c r="F352" s="23"/>
      <c r="G352" s="23"/>
      <c r="H352" s="23"/>
      <c r="I352" s="23"/>
      <c r="J352" s="23"/>
      <c r="K352" s="23"/>
      <c r="L352" s="23"/>
      <c r="M352" s="23"/>
    </row>
    <row r="353" spans="1:13" x14ac:dyDescent="0.3">
      <c r="A353" s="281"/>
      <c r="B353" s="281"/>
      <c r="C353" s="293"/>
      <c r="E353" s="23"/>
      <c r="F353" s="23"/>
      <c r="G353" s="23"/>
      <c r="H353" s="23"/>
      <c r="I353" s="23"/>
      <c r="J353" s="23"/>
      <c r="K353" s="23"/>
      <c r="L353" s="23"/>
      <c r="M353" s="23"/>
    </row>
    <row r="354" spans="1:13" x14ac:dyDescent="0.3">
      <c r="A354" s="281"/>
      <c r="B354" s="281"/>
      <c r="C354" s="192"/>
      <c r="D354" s="199" t="s">
        <v>103</v>
      </c>
      <c r="E354" s="246" t="s">
        <v>104</v>
      </c>
      <c r="F354" s="246" t="s">
        <v>105</v>
      </c>
      <c r="G354" s="246" t="s">
        <v>106</v>
      </c>
      <c r="H354" s="246" t="s">
        <v>107</v>
      </c>
      <c r="I354" s="246" t="s">
        <v>108</v>
      </c>
      <c r="J354" s="246">
        <v>16</v>
      </c>
      <c r="K354" s="246">
        <v>20</v>
      </c>
      <c r="L354" s="246">
        <v>25</v>
      </c>
      <c r="M354" s="23"/>
    </row>
    <row r="355" spans="1:13" ht="26.4" x14ac:dyDescent="0.3">
      <c r="A355" s="281"/>
      <c r="B355" s="281"/>
      <c r="C355" s="192" t="s">
        <v>609</v>
      </c>
      <c r="D355" s="193" t="s">
        <v>610</v>
      </c>
      <c r="E355" s="192"/>
      <c r="F355" s="192"/>
      <c r="G355" s="192">
        <v>802</v>
      </c>
      <c r="H355" s="192">
        <v>761</v>
      </c>
      <c r="I355" s="192">
        <v>860</v>
      </c>
      <c r="J355" s="192">
        <v>1352</v>
      </c>
      <c r="K355" s="192"/>
      <c r="L355" s="192"/>
      <c r="M355" s="23"/>
    </row>
    <row r="356" spans="1:13" ht="39.6" x14ac:dyDescent="0.3">
      <c r="C356" s="192" t="s">
        <v>611</v>
      </c>
      <c r="D356" s="194" t="s">
        <v>612</v>
      </c>
      <c r="E356" s="18"/>
      <c r="F356" s="18">
        <v>121</v>
      </c>
      <c r="G356" s="18"/>
      <c r="H356" s="18">
        <v>113</v>
      </c>
      <c r="I356" s="18"/>
      <c r="J356" s="18"/>
      <c r="K356" s="18"/>
      <c r="L356" s="18"/>
      <c r="M356" s="23"/>
    </row>
    <row r="357" spans="1:13" x14ac:dyDescent="0.3">
      <c r="C357" s="382" t="s">
        <v>384</v>
      </c>
      <c r="D357" s="383"/>
      <c r="E357" s="18">
        <v>0</v>
      </c>
      <c r="F357" s="18">
        <v>121</v>
      </c>
      <c r="G357" s="18">
        <v>802</v>
      </c>
      <c r="H357" s="18">
        <v>874</v>
      </c>
      <c r="I357" s="18">
        <v>860</v>
      </c>
      <c r="J357" s="18">
        <v>1352</v>
      </c>
      <c r="K357" s="18">
        <v>0</v>
      </c>
      <c r="L357" s="18">
        <v>0</v>
      </c>
      <c r="M357" s="23"/>
    </row>
    <row r="358" spans="1:13" x14ac:dyDescent="0.3">
      <c r="C358" s="25"/>
      <c r="D358" s="25"/>
      <c r="K358" s="26"/>
      <c r="L358" s="26"/>
      <c r="M358" s="23"/>
    </row>
    <row r="359" spans="1:13" x14ac:dyDescent="0.3">
      <c r="C359" s="18"/>
      <c r="D359" s="199" t="s">
        <v>103</v>
      </c>
      <c r="E359" s="246" t="s">
        <v>104</v>
      </c>
      <c r="F359" s="246" t="s">
        <v>105</v>
      </c>
      <c r="G359" s="246" t="s">
        <v>106</v>
      </c>
      <c r="H359" s="246" t="s">
        <v>107</v>
      </c>
      <c r="I359" s="246" t="s">
        <v>108</v>
      </c>
      <c r="J359" s="246">
        <v>16</v>
      </c>
      <c r="K359" s="246">
        <v>20</v>
      </c>
      <c r="L359" s="246">
        <v>25</v>
      </c>
      <c r="M359" s="23"/>
    </row>
    <row r="360" spans="1:13" ht="26.4" x14ac:dyDescent="0.3">
      <c r="C360" s="195" t="s">
        <v>613</v>
      </c>
      <c r="D360" s="194" t="s">
        <v>614</v>
      </c>
      <c r="E360" s="196">
        <v>101</v>
      </c>
      <c r="F360" s="196">
        <v>814</v>
      </c>
      <c r="G360" s="196">
        <v>4</v>
      </c>
      <c r="H360" s="196"/>
      <c r="I360" s="196">
        <v>671</v>
      </c>
      <c r="J360" s="196">
        <v>346</v>
      </c>
      <c r="K360" s="196"/>
      <c r="L360" s="196"/>
      <c r="M360" s="23"/>
    </row>
    <row r="361" spans="1:13" ht="26.4" x14ac:dyDescent="0.3">
      <c r="C361" s="195" t="s">
        <v>615</v>
      </c>
      <c r="D361" s="196" t="s">
        <v>616</v>
      </c>
      <c r="E361" s="196">
        <v>644</v>
      </c>
      <c r="F361" s="196">
        <v>279</v>
      </c>
      <c r="G361" s="196"/>
      <c r="H361" s="196"/>
      <c r="I361" s="196">
        <v>1909</v>
      </c>
      <c r="J361" s="196"/>
      <c r="K361" s="196"/>
      <c r="L361" s="196"/>
      <c r="M361" s="23"/>
    </row>
    <row r="362" spans="1:13" ht="26.4" x14ac:dyDescent="0.3">
      <c r="C362" s="195" t="s">
        <v>617</v>
      </c>
      <c r="D362" s="196" t="s">
        <v>618</v>
      </c>
      <c r="E362" s="196">
        <v>229</v>
      </c>
      <c r="F362" s="196">
        <v>156</v>
      </c>
      <c r="G362" s="196"/>
      <c r="H362" s="196"/>
      <c r="I362" s="196">
        <v>769</v>
      </c>
      <c r="J362" s="196"/>
      <c r="K362" s="196"/>
      <c r="L362" s="196"/>
      <c r="M362" s="23"/>
    </row>
    <row r="363" spans="1:13" ht="26.4" x14ac:dyDescent="0.3">
      <c r="C363" s="195" t="s">
        <v>611</v>
      </c>
      <c r="D363" s="194" t="s">
        <v>619</v>
      </c>
      <c r="E363" s="196">
        <v>83</v>
      </c>
      <c r="F363" s="196"/>
      <c r="G363" s="196">
        <v>20</v>
      </c>
      <c r="H363" s="196"/>
      <c r="I363" s="196">
        <v>262</v>
      </c>
      <c r="J363" s="196"/>
      <c r="K363" s="196"/>
      <c r="L363" s="196"/>
      <c r="M363" s="23"/>
    </row>
    <row r="364" spans="1:13" x14ac:dyDescent="0.3">
      <c r="C364" s="382" t="s">
        <v>384</v>
      </c>
      <c r="D364" s="383"/>
      <c r="E364" s="18">
        <v>1057</v>
      </c>
      <c r="F364" s="18">
        <v>1249</v>
      </c>
      <c r="G364" s="18">
        <v>24</v>
      </c>
      <c r="H364" s="18">
        <v>0</v>
      </c>
      <c r="I364" s="18">
        <v>3611</v>
      </c>
      <c r="J364" s="18">
        <v>346</v>
      </c>
      <c r="K364" s="18">
        <v>0</v>
      </c>
      <c r="L364" s="18">
        <v>0</v>
      </c>
      <c r="M364" s="23"/>
    </row>
    <row r="365" spans="1:13" x14ac:dyDescent="0.3">
      <c r="C365" s="25"/>
      <c r="D365" s="25"/>
      <c r="K365" s="26"/>
      <c r="L365" s="26"/>
      <c r="M365" s="23"/>
    </row>
    <row r="366" spans="1:13" x14ac:dyDescent="0.3">
      <c r="C366" s="18"/>
      <c r="D366" s="199" t="s">
        <v>103</v>
      </c>
      <c r="E366" s="246" t="s">
        <v>104</v>
      </c>
      <c r="F366" s="246" t="s">
        <v>105</v>
      </c>
      <c r="G366" s="246" t="s">
        <v>106</v>
      </c>
      <c r="H366" s="246" t="s">
        <v>107</v>
      </c>
      <c r="I366" s="246" t="s">
        <v>108</v>
      </c>
      <c r="J366" s="246">
        <v>16</v>
      </c>
      <c r="K366" s="246">
        <v>20</v>
      </c>
      <c r="L366" s="246">
        <v>25</v>
      </c>
      <c r="M366" s="23"/>
    </row>
    <row r="367" spans="1:13" ht="26.4" x14ac:dyDescent="0.3">
      <c r="C367" s="192" t="s">
        <v>621</v>
      </c>
      <c r="D367" s="193" t="s">
        <v>620</v>
      </c>
      <c r="E367" s="192"/>
      <c r="F367" s="192">
        <v>109</v>
      </c>
      <c r="G367" s="192">
        <v>1594</v>
      </c>
      <c r="H367" s="192">
        <v>155</v>
      </c>
      <c r="I367" s="192"/>
      <c r="J367" s="192"/>
      <c r="K367" s="192">
        <v>260</v>
      </c>
      <c r="L367" s="192"/>
    </row>
    <row r="368" spans="1:13" x14ac:dyDescent="0.3">
      <c r="C368" s="246" t="s">
        <v>384</v>
      </c>
      <c r="D368" s="246"/>
      <c r="E368" s="18">
        <v>0</v>
      </c>
      <c r="F368" s="18">
        <v>109</v>
      </c>
      <c r="G368" s="18">
        <v>1594</v>
      </c>
      <c r="H368" s="18">
        <v>155</v>
      </c>
      <c r="I368" s="18">
        <v>0</v>
      </c>
      <c r="J368" s="18">
        <v>0</v>
      </c>
      <c r="K368" s="18">
        <v>260</v>
      </c>
      <c r="L368" s="18">
        <v>0</v>
      </c>
    </row>
    <row r="369" spans="3:28" x14ac:dyDescent="0.3">
      <c r="C369" s="291"/>
      <c r="D369" s="24"/>
      <c r="E369" s="25"/>
      <c r="F369" s="25"/>
      <c r="G369" s="25"/>
      <c r="H369" s="25"/>
      <c r="I369" s="25"/>
      <c r="J369" s="25"/>
    </row>
    <row r="370" spans="3:28" ht="15.75" customHeight="1" x14ac:dyDescent="0.3">
      <c r="C370" s="280"/>
      <c r="D370" s="842" t="s">
        <v>697</v>
      </c>
      <c r="E370" s="843"/>
      <c r="F370" s="843"/>
      <c r="G370" s="843"/>
      <c r="H370" s="269">
        <v>1057</v>
      </c>
      <c r="I370" s="270" t="s">
        <v>199</v>
      </c>
      <c r="J370" s="23"/>
      <c r="K370" s="23"/>
      <c r="L370" s="24"/>
      <c r="M370" s="24"/>
      <c r="N370" s="24"/>
      <c r="O370" s="24"/>
      <c r="P370" s="24"/>
      <c r="Q370" s="24"/>
      <c r="R370" s="24"/>
      <c r="S370" s="24"/>
      <c r="T370" s="24"/>
      <c r="U370" s="24"/>
      <c r="V370" s="25"/>
      <c r="W370" s="25"/>
      <c r="X370" s="25"/>
      <c r="Y370" s="25"/>
      <c r="Z370" s="25"/>
      <c r="AA370" s="25"/>
      <c r="AB370" s="24"/>
    </row>
    <row r="371" spans="3:28" ht="15.75" customHeight="1" x14ac:dyDescent="0.3">
      <c r="C371" s="280"/>
      <c r="D371" s="842" t="s">
        <v>698</v>
      </c>
      <c r="E371" s="843"/>
      <c r="F371" s="843"/>
      <c r="G371" s="843"/>
      <c r="H371" s="269">
        <v>1479</v>
      </c>
      <c r="I371" s="270" t="s">
        <v>199</v>
      </c>
      <c r="J371" s="23"/>
      <c r="K371" s="23"/>
      <c r="M371" s="160"/>
      <c r="N371" s="160"/>
      <c r="O371" s="379"/>
      <c r="P371" s="379"/>
      <c r="Q371" s="379"/>
      <c r="R371" s="379"/>
      <c r="S371" s="379"/>
      <c r="T371" s="379"/>
      <c r="U371" s="379"/>
      <c r="V371" s="379"/>
      <c r="W371" s="25"/>
      <c r="X371" s="25"/>
      <c r="Y371" s="25"/>
      <c r="Z371" s="25"/>
      <c r="AA371" s="25"/>
      <c r="AB371" s="24"/>
    </row>
    <row r="372" spans="3:28" ht="15.75" customHeight="1" x14ac:dyDescent="0.3">
      <c r="C372" s="280"/>
      <c r="D372" s="842" t="s">
        <v>699</v>
      </c>
      <c r="E372" s="843"/>
      <c r="F372" s="843"/>
      <c r="G372" s="843"/>
      <c r="H372" s="269">
        <v>2420</v>
      </c>
      <c r="I372" s="270" t="s">
        <v>199</v>
      </c>
      <c r="J372" s="23"/>
      <c r="K372" s="23"/>
      <c r="M372" s="379"/>
      <c r="N372" s="379"/>
      <c r="O372" s="271"/>
      <c r="P372" s="271"/>
      <c r="Q372" s="271"/>
      <c r="R372" s="271"/>
      <c r="S372" s="271"/>
      <c r="T372" s="271"/>
      <c r="U372" s="271"/>
      <c r="V372" s="271"/>
      <c r="W372" s="25"/>
      <c r="X372" s="25"/>
      <c r="Y372" s="25"/>
      <c r="Z372" s="25"/>
      <c r="AA372" s="25"/>
      <c r="AB372" s="24"/>
    </row>
    <row r="373" spans="3:28" ht="15.75" customHeight="1" x14ac:dyDescent="0.3">
      <c r="C373" s="280"/>
      <c r="D373" s="842" t="s">
        <v>700</v>
      </c>
      <c r="E373" s="843"/>
      <c r="F373" s="843"/>
      <c r="G373" s="843"/>
      <c r="H373" s="269">
        <v>1029</v>
      </c>
      <c r="I373" s="270" t="s">
        <v>199</v>
      </c>
      <c r="J373" s="23"/>
      <c r="K373" s="23"/>
      <c r="N373" s="25"/>
      <c r="O373" s="25"/>
      <c r="P373" s="25"/>
      <c r="Q373" s="25"/>
      <c r="R373" s="25"/>
      <c r="S373" s="25"/>
      <c r="T373" s="25"/>
      <c r="U373" s="25"/>
      <c r="V373" s="25"/>
      <c r="W373" s="25"/>
      <c r="X373" s="25"/>
      <c r="Y373" s="25"/>
      <c r="Z373" s="25"/>
      <c r="AA373" s="25"/>
      <c r="AB373" s="24"/>
    </row>
    <row r="374" spans="3:28" ht="15.75" customHeight="1" x14ac:dyDescent="0.3">
      <c r="C374" s="280"/>
      <c r="D374" s="842" t="s">
        <v>701</v>
      </c>
      <c r="E374" s="843"/>
      <c r="F374" s="843"/>
      <c r="G374" s="843"/>
      <c r="H374" s="269">
        <v>4471</v>
      </c>
      <c r="I374" s="270" t="s">
        <v>199</v>
      </c>
      <c r="J374" s="23"/>
      <c r="K374" s="23"/>
      <c r="N374" s="25"/>
      <c r="O374" s="25"/>
      <c r="P374" s="25"/>
      <c r="Q374" s="25"/>
      <c r="R374" s="25"/>
      <c r="S374" s="25"/>
      <c r="T374" s="25"/>
      <c r="U374" s="25"/>
      <c r="V374" s="25"/>
      <c r="W374" s="25"/>
      <c r="X374" s="25"/>
      <c r="Y374" s="25"/>
      <c r="Z374" s="25"/>
      <c r="AA374" s="25"/>
      <c r="AB374" s="24"/>
    </row>
    <row r="375" spans="3:28" ht="15.75" customHeight="1" x14ac:dyDescent="0.3">
      <c r="C375" s="280"/>
      <c r="D375" s="842" t="s">
        <v>702</v>
      </c>
      <c r="E375" s="843"/>
      <c r="F375" s="843"/>
      <c r="G375" s="843"/>
      <c r="H375" s="269">
        <v>1698</v>
      </c>
      <c r="I375" s="270" t="s">
        <v>199</v>
      </c>
      <c r="J375" s="23"/>
      <c r="K375" s="23"/>
      <c r="N375" s="25"/>
      <c r="O375" s="25"/>
      <c r="P375" s="25"/>
      <c r="Q375" s="25"/>
      <c r="R375" s="25"/>
      <c r="S375" s="25"/>
      <c r="T375" s="25"/>
      <c r="U375" s="25"/>
      <c r="V375" s="25"/>
      <c r="W375" s="25"/>
      <c r="X375" s="25"/>
      <c r="Y375" s="25"/>
      <c r="Z375" s="25"/>
      <c r="AA375" s="25"/>
      <c r="AB375" s="24"/>
    </row>
    <row r="376" spans="3:28" ht="15.75" customHeight="1" x14ac:dyDescent="0.3">
      <c r="C376" s="280"/>
      <c r="D376" s="842" t="s">
        <v>703</v>
      </c>
      <c r="E376" s="843"/>
      <c r="F376" s="843"/>
      <c r="G376" s="843"/>
      <c r="H376" s="269">
        <v>260</v>
      </c>
      <c r="I376" s="270" t="s">
        <v>199</v>
      </c>
      <c r="J376" s="23"/>
      <c r="K376" s="23"/>
      <c r="N376" s="25"/>
      <c r="O376" s="25"/>
      <c r="P376" s="25"/>
      <c r="Q376" s="25"/>
      <c r="R376" s="25"/>
      <c r="S376" s="25"/>
      <c r="T376" s="25"/>
      <c r="U376" s="25"/>
      <c r="V376" s="25"/>
      <c r="W376" s="25"/>
      <c r="X376" s="25"/>
      <c r="Y376" s="25"/>
      <c r="Z376" s="25"/>
      <c r="AA376" s="25"/>
      <c r="AB376" s="24"/>
    </row>
    <row r="377" spans="3:28" x14ac:dyDescent="0.3">
      <c r="C377" s="280"/>
      <c r="D377" s="24"/>
      <c r="E377" s="25"/>
      <c r="F377" s="25"/>
      <c r="G377" s="25"/>
      <c r="H377" s="25"/>
      <c r="I377" s="25"/>
      <c r="J377" s="23"/>
      <c r="K377" s="23"/>
      <c r="N377" s="25"/>
      <c r="O377" s="25"/>
      <c r="P377" s="25"/>
      <c r="Q377" s="25"/>
      <c r="R377" s="25"/>
      <c r="S377" s="25"/>
      <c r="T377" s="25"/>
      <c r="U377" s="25"/>
      <c r="V377" s="25"/>
      <c r="W377" s="25"/>
      <c r="X377" s="25"/>
      <c r="Y377" s="25"/>
      <c r="Z377" s="25"/>
      <c r="AA377" s="25"/>
      <c r="AB377" s="24"/>
    </row>
    <row r="378" spans="3:28" ht="6.75" customHeight="1" x14ac:dyDescent="0.3">
      <c r="C378" s="280"/>
      <c r="D378" s="24"/>
      <c r="E378" s="25"/>
      <c r="F378" s="25"/>
      <c r="G378" s="25"/>
      <c r="H378" s="25"/>
      <c r="I378" s="25"/>
      <c r="J378" s="23"/>
      <c r="K378" s="23"/>
      <c r="N378" s="25"/>
      <c r="O378" s="25"/>
      <c r="P378" s="25"/>
      <c r="Q378" s="25"/>
      <c r="R378" s="25"/>
      <c r="S378" s="25"/>
      <c r="T378" s="25"/>
      <c r="U378" s="25"/>
      <c r="V378" s="25"/>
      <c r="W378" s="25"/>
      <c r="X378" s="25"/>
      <c r="Y378" s="25"/>
      <c r="Z378" s="25"/>
      <c r="AA378" s="25"/>
      <c r="AB378" s="24"/>
    </row>
    <row r="379" spans="3:28" x14ac:dyDescent="0.3">
      <c r="C379" s="159" t="s">
        <v>677</v>
      </c>
      <c r="D379" s="260" t="s">
        <v>113</v>
      </c>
      <c r="E379" s="25"/>
      <c r="F379" s="25"/>
      <c r="G379" s="25"/>
      <c r="H379" s="25"/>
      <c r="J379" s="23"/>
      <c r="K379" s="23"/>
      <c r="N379" s="25"/>
      <c r="O379" s="25"/>
      <c r="P379" s="25"/>
      <c r="Q379" s="25"/>
      <c r="R379" s="25"/>
      <c r="S379" s="25"/>
      <c r="T379" s="25"/>
      <c r="U379" s="25"/>
      <c r="V379" s="25"/>
      <c r="W379" s="25"/>
      <c r="X379" s="25"/>
      <c r="Y379" s="25"/>
      <c r="Z379" s="25"/>
      <c r="AA379" s="25"/>
      <c r="AB379" s="24"/>
    </row>
    <row r="380" spans="3:28" x14ac:dyDescent="0.3">
      <c r="D380" s="24"/>
      <c r="E380" s="18" t="s">
        <v>22</v>
      </c>
      <c r="F380" s="246" t="s">
        <v>1</v>
      </c>
      <c r="G380" s="246" t="s">
        <v>18</v>
      </c>
      <c r="H380" s="599" t="s">
        <v>17</v>
      </c>
      <c r="I380" s="246" t="s">
        <v>42</v>
      </c>
      <c r="J380" s="23"/>
      <c r="K380" s="23"/>
      <c r="N380" s="25"/>
      <c r="O380" s="24"/>
      <c r="P380" s="24"/>
      <c r="Q380" s="25"/>
      <c r="R380" s="25"/>
      <c r="S380" s="25"/>
      <c r="T380" s="25"/>
      <c r="U380" s="25"/>
      <c r="V380" s="25"/>
      <c r="W380" s="25"/>
      <c r="X380" s="25"/>
      <c r="Y380" s="25"/>
      <c r="Z380" s="25"/>
      <c r="AA380" s="25"/>
      <c r="AB380" s="24"/>
    </row>
    <row r="381" spans="3:28" x14ac:dyDescent="0.3">
      <c r="C381" s="159"/>
      <c r="D381" s="384" t="s">
        <v>114</v>
      </c>
      <c r="E381" s="18">
        <v>1</v>
      </c>
      <c r="F381" s="385">
        <v>455.44999999999993</v>
      </c>
      <c r="G381" s="18">
        <v>0.5</v>
      </c>
      <c r="H381" s="18">
        <v>0.45</v>
      </c>
      <c r="I381" s="18">
        <v>102.47624999999999</v>
      </c>
      <c r="N381" s="25"/>
      <c r="O381" s="24"/>
      <c r="P381" s="24"/>
      <c r="Q381" s="25"/>
      <c r="R381" s="25"/>
      <c r="S381" s="25"/>
      <c r="T381" s="25"/>
      <c r="U381" s="25"/>
      <c r="V381" s="25"/>
      <c r="W381" s="25"/>
      <c r="X381" s="25"/>
      <c r="Y381" s="25"/>
      <c r="Z381" s="25"/>
      <c r="AA381" s="25"/>
      <c r="AB381" s="24"/>
    </row>
    <row r="382" spans="3:28" x14ac:dyDescent="0.3">
      <c r="C382" s="159"/>
      <c r="D382" s="24"/>
      <c r="E382" s="25"/>
      <c r="F382" s="25"/>
      <c r="H382" s="25"/>
      <c r="N382" s="24"/>
      <c r="O382" s="25"/>
      <c r="P382" s="25"/>
      <c r="Q382" s="25"/>
      <c r="R382" s="25"/>
      <c r="S382" s="25"/>
      <c r="T382" s="25"/>
      <c r="U382" s="25"/>
      <c r="V382" s="25"/>
      <c r="W382" s="25"/>
      <c r="X382" s="25"/>
      <c r="Y382" s="25"/>
      <c r="Z382" s="25"/>
      <c r="AA382" s="25"/>
      <c r="AB382" s="24"/>
    </row>
    <row r="383" spans="3:28" x14ac:dyDescent="0.3">
      <c r="C383" s="159"/>
      <c r="D383" s="261" t="s">
        <v>37</v>
      </c>
      <c r="E383" s="158">
        <v>150.24</v>
      </c>
      <c r="F383" s="190"/>
      <c r="G383" s="24"/>
      <c r="H383" s="24"/>
      <c r="I383" s="23"/>
      <c r="J383" s="23"/>
      <c r="K383" s="290"/>
      <c r="L383" s="24"/>
      <c r="M383" s="24"/>
      <c r="N383" s="24"/>
      <c r="O383" s="24"/>
      <c r="P383" s="25"/>
      <c r="Q383" s="25"/>
      <c r="R383" s="25"/>
      <c r="S383" s="25"/>
      <c r="T383" s="25"/>
      <c r="U383" s="25"/>
      <c r="V383" s="25"/>
      <c r="W383" s="25"/>
      <c r="X383" s="25"/>
      <c r="Y383" s="25"/>
      <c r="Z383" s="25"/>
      <c r="AA383" s="25"/>
      <c r="AB383" s="24"/>
    </row>
    <row r="384" spans="3:28" x14ac:dyDescent="0.3">
      <c r="C384" s="159"/>
      <c r="D384" s="24"/>
      <c r="E384" s="24"/>
      <c r="F384" s="24"/>
      <c r="G384" s="24"/>
      <c r="H384" s="24"/>
      <c r="I384" s="24"/>
      <c r="J384" s="24"/>
    </row>
    <row r="385" spans="3:27" ht="15.75" customHeight="1" x14ac:dyDescent="0.3">
      <c r="C385" s="159"/>
      <c r="D385" s="842" t="s">
        <v>704</v>
      </c>
      <c r="E385" s="843"/>
      <c r="F385" s="843"/>
      <c r="G385" s="843"/>
      <c r="H385" s="269">
        <v>252.71625</v>
      </c>
      <c r="I385" s="270" t="s">
        <v>4</v>
      </c>
      <c r="J385" s="25"/>
    </row>
    <row r="386" spans="3:27" x14ac:dyDescent="0.3">
      <c r="C386" s="159"/>
      <c r="D386" s="24"/>
      <c r="E386" s="24"/>
      <c r="F386" s="24"/>
      <c r="G386" s="24"/>
      <c r="H386" s="24"/>
      <c r="I386" s="24"/>
      <c r="J386" s="24"/>
    </row>
    <row r="387" spans="3:27" x14ac:dyDescent="0.3">
      <c r="C387" s="159" t="s">
        <v>709</v>
      </c>
      <c r="D387" s="260" t="s">
        <v>116</v>
      </c>
      <c r="E387" s="25"/>
      <c r="F387" s="25"/>
      <c r="G387" s="25"/>
      <c r="H387" s="25"/>
      <c r="I387" s="25"/>
      <c r="J387" s="25"/>
    </row>
    <row r="388" spans="3:27" ht="9" customHeight="1" x14ac:dyDescent="0.3">
      <c r="D388" s="24"/>
      <c r="E388" s="25"/>
      <c r="F388" s="25"/>
      <c r="G388" s="25"/>
      <c r="H388" s="25"/>
      <c r="I388" s="25"/>
      <c r="J388" s="25"/>
    </row>
    <row r="389" spans="3:27" x14ac:dyDescent="0.3">
      <c r="C389" s="159"/>
      <c r="D389" s="196" t="s">
        <v>117</v>
      </c>
      <c r="E389" s="18">
        <v>157.44</v>
      </c>
      <c r="F389" s="25"/>
      <c r="G389" s="25"/>
      <c r="H389" s="25"/>
      <c r="I389" s="25"/>
      <c r="J389" s="25"/>
    </row>
    <row r="390" spans="3:27" x14ac:dyDescent="0.3">
      <c r="C390" s="159"/>
      <c r="D390" s="196" t="s">
        <v>710</v>
      </c>
      <c r="E390" s="18">
        <v>749.31587799999988</v>
      </c>
      <c r="F390" s="25"/>
      <c r="G390" s="25"/>
      <c r="H390" s="25"/>
      <c r="I390" s="25"/>
      <c r="J390" s="25"/>
    </row>
    <row r="391" spans="3:27" x14ac:dyDescent="0.3">
      <c r="C391" s="159"/>
      <c r="D391" s="196" t="s">
        <v>118</v>
      </c>
      <c r="E391" s="18">
        <v>1026.6572000000001</v>
      </c>
      <c r="F391" s="25"/>
      <c r="G391" s="25"/>
      <c r="H391" s="25"/>
      <c r="I391" s="25"/>
      <c r="J391" s="25"/>
    </row>
    <row r="392" spans="3:27" x14ac:dyDescent="0.3">
      <c r="C392" s="159"/>
      <c r="D392" s="196" t="s">
        <v>119</v>
      </c>
      <c r="E392" s="18">
        <v>28.080000000000002</v>
      </c>
      <c r="F392" s="25"/>
      <c r="G392" s="25"/>
      <c r="H392" s="25"/>
      <c r="I392" s="25"/>
      <c r="J392" s="25"/>
    </row>
    <row r="393" spans="3:27" x14ac:dyDescent="0.3">
      <c r="C393" s="159"/>
      <c r="D393" s="196" t="s">
        <v>120</v>
      </c>
      <c r="E393" s="18">
        <v>163.54399999999998</v>
      </c>
      <c r="F393" s="25"/>
      <c r="G393" s="25"/>
      <c r="H393" s="25"/>
      <c r="I393" s="25"/>
      <c r="J393" s="25"/>
    </row>
    <row r="394" spans="3:27" x14ac:dyDescent="0.3">
      <c r="C394" s="159"/>
      <c r="D394" s="196" t="s">
        <v>121</v>
      </c>
      <c r="E394" s="18">
        <v>507.03120000000001</v>
      </c>
      <c r="F394" s="25"/>
      <c r="G394" s="25"/>
      <c r="H394" s="25"/>
      <c r="I394" s="25"/>
      <c r="J394" s="25"/>
    </row>
    <row r="395" spans="3:27" x14ac:dyDescent="0.3">
      <c r="C395" s="159"/>
      <c r="D395" s="25"/>
      <c r="E395" s="19">
        <v>2632.0682779999997</v>
      </c>
      <c r="F395" s="25"/>
      <c r="G395" s="25"/>
      <c r="H395" s="25"/>
      <c r="I395" s="25"/>
      <c r="J395" s="25"/>
    </row>
    <row r="396" spans="3:27" ht="8.25" customHeight="1" x14ac:dyDescent="0.3">
      <c r="C396" s="159"/>
      <c r="D396" s="25"/>
      <c r="E396" s="25"/>
      <c r="F396" s="25"/>
      <c r="G396" s="25"/>
      <c r="H396" s="25"/>
      <c r="I396" s="25"/>
      <c r="J396" s="25"/>
    </row>
    <row r="397" spans="3:27" ht="15.75" customHeight="1" x14ac:dyDescent="0.3">
      <c r="C397" s="159"/>
      <c r="D397" s="842" t="s">
        <v>983</v>
      </c>
      <c r="E397" s="843"/>
      <c r="F397" s="843"/>
      <c r="G397" s="843"/>
      <c r="H397" s="269">
        <v>2632.0682779999997</v>
      </c>
      <c r="I397" s="270" t="s">
        <v>4</v>
      </c>
      <c r="J397" s="25"/>
    </row>
    <row r="398" spans="3:27" x14ac:dyDescent="0.3">
      <c r="C398" s="159"/>
      <c r="D398" s="24"/>
      <c r="E398" s="25"/>
      <c r="F398" s="25"/>
      <c r="G398" s="25"/>
      <c r="H398" s="25"/>
      <c r="I398" s="25"/>
      <c r="J398" s="25"/>
    </row>
    <row r="399" spans="3:27" x14ac:dyDescent="0.3">
      <c r="C399" s="280" t="s">
        <v>643</v>
      </c>
      <c r="D399" s="271" t="s">
        <v>721</v>
      </c>
      <c r="E399" s="271"/>
      <c r="F399" s="271"/>
      <c r="G399" s="25"/>
      <c r="H399" s="25"/>
      <c r="I399" s="25"/>
      <c r="J399" s="25"/>
    </row>
    <row r="400" spans="3:27" s="24" customFormat="1" x14ac:dyDescent="0.3">
      <c r="D400" s="25"/>
      <c r="E400" s="25"/>
      <c r="F400" s="25"/>
      <c r="G400" s="25"/>
      <c r="H400" s="25"/>
      <c r="I400" s="25"/>
      <c r="J400" s="25"/>
      <c r="K400" s="25"/>
      <c r="L400" s="25"/>
      <c r="M400" s="25"/>
      <c r="N400" s="25"/>
      <c r="O400" s="25"/>
      <c r="P400" s="25"/>
      <c r="Q400" s="25"/>
      <c r="R400" s="25"/>
      <c r="S400" s="25"/>
      <c r="T400" s="25"/>
      <c r="U400" s="25"/>
      <c r="V400" s="25"/>
      <c r="W400" s="25"/>
      <c r="X400" s="25"/>
      <c r="Y400" s="25"/>
      <c r="Z400" s="25"/>
      <c r="AA400" s="25"/>
    </row>
    <row r="401" spans="1:27" s="293" customFormat="1" x14ac:dyDescent="0.3">
      <c r="A401" s="281"/>
      <c r="B401" s="281"/>
      <c r="C401" s="280"/>
      <c r="D401" s="606" t="s">
        <v>126</v>
      </c>
      <c r="E401" s="607"/>
      <c r="F401" s="432"/>
      <c r="G401" s="432"/>
      <c r="H401" s="432"/>
      <c r="I401" s="324"/>
      <c r="J401" s="324"/>
      <c r="K401" s="324"/>
      <c r="L401" s="324"/>
      <c r="M401" s="282"/>
      <c r="N401" s="284"/>
      <c r="O401" s="284"/>
      <c r="P401" s="284"/>
      <c r="Q401" s="284"/>
      <c r="R401" s="284"/>
      <c r="S401" s="284"/>
      <c r="T401" s="284"/>
      <c r="U401" s="284"/>
      <c r="V401" s="284"/>
      <c r="W401" s="284"/>
      <c r="X401" s="284"/>
      <c r="Y401" s="284"/>
      <c r="Z401" s="284"/>
      <c r="AA401" s="284"/>
    </row>
    <row r="402" spans="1:27" s="293" customFormat="1" x14ac:dyDescent="0.3">
      <c r="A402" s="281"/>
      <c r="B402" s="281"/>
      <c r="C402" s="280"/>
      <c r="D402" s="608" t="s">
        <v>12</v>
      </c>
      <c r="E402" s="609" t="s">
        <v>12</v>
      </c>
      <c r="F402" s="330" t="s">
        <v>127</v>
      </c>
      <c r="G402" s="330" t="s">
        <v>128</v>
      </c>
      <c r="H402" s="330" t="s">
        <v>77</v>
      </c>
      <c r="I402" s="330" t="s">
        <v>78</v>
      </c>
      <c r="J402" s="610"/>
      <c r="K402" s="610"/>
      <c r="L402" s="610"/>
      <c r="M402" s="282"/>
      <c r="N402" s="284"/>
      <c r="O402" s="284"/>
      <c r="P402" s="284"/>
      <c r="Q402" s="284"/>
      <c r="R402" s="284"/>
      <c r="S402" s="284"/>
      <c r="T402" s="284"/>
      <c r="U402" s="284"/>
      <c r="V402" s="284"/>
      <c r="W402" s="284"/>
      <c r="X402" s="284"/>
      <c r="Y402" s="284"/>
      <c r="Z402" s="284"/>
      <c r="AA402" s="284"/>
    </row>
    <row r="403" spans="1:27" s="293" customFormat="1" x14ac:dyDescent="0.3">
      <c r="A403" s="281"/>
      <c r="B403" s="281"/>
      <c r="C403" s="280"/>
      <c r="D403" s="330">
        <v>1.5</v>
      </c>
      <c r="E403" s="611">
        <v>3.5</v>
      </c>
      <c r="F403" s="76">
        <v>1</v>
      </c>
      <c r="G403" s="76">
        <v>0.14000000000000001</v>
      </c>
      <c r="H403" s="76">
        <v>0.7350000000000001</v>
      </c>
      <c r="I403" s="76">
        <v>5.25</v>
      </c>
      <c r="J403" s="76" t="s">
        <v>451</v>
      </c>
      <c r="K403" s="324"/>
      <c r="L403" s="324"/>
      <c r="M403" s="282"/>
      <c r="N403" s="284"/>
      <c r="O403" s="284"/>
      <c r="P403" s="284"/>
      <c r="Q403" s="284"/>
      <c r="R403" s="284"/>
      <c r="S403" s="284"/>
      <c r="T403" s="284"/>
      <c r="U403" s="284"/>
      <c r="V403" s="284"/>
      <c r="W403" s="284"/>
      <c r="X403" s="284"/>
      <c r="Y403" s="284"/>
      <c r="Z403" s="284"/>
      <c r="AA403" s="284"/>
    </row>
    <row r="404" spans="1:27" s="293" customFormat="1" x14ac:dyDescent="0.3">
      <c r="A404" s="281"/>
      <c r="B404" s="281"/>
      <c r="C404" s="280"/>
      <c r="D404" s="330">
        <v>1.5</v>
      </c>
      <c r="E404" s="611">
        <v>3.5</v>
      </c>
      <c r="F404" s="76">
        <v>1</v>
      </c>
      <c r="G404" s="76">
        <v>0.14000000000000001</v>
      </c>
      <c r="H404" s="76">
        <v>0.7350000000000001</v>
      </c>
      <c r="I404" s="76">
        <v>5.25</v>
      </c>
      <c r="J404" s="76" t="s">
        <v>451</v>
      </c>
      <c r="K404" s="324"/>
      <c r="L404" s="324"/>
      <c r="M404" s="282"/>
      <c r="N404" s="284"/>
      <c r="O404" s="284"/>
      <c r="P404" s="284"/>
      <c r="Q404" s="284"/>
      <c r="R404" s="284"/>
      <c r="S404" s="284"/>
      <c r="T404" s="284"/>
      <c r="U404" s="284"/>
      <c r="V404" s="284"/>
      <c r="W404" s="284"/>
      <c r="X404" s="284"/>
      <c r="Y404" s="284"/>
      <c r="Z404" s="284"/>
      <c r="AA404" s="284"/>
    </row>
    <row r="405" spans="1:27" s="293" customFormat="1" x14ac:dyDescent="0.3">
      <c r="A405" s="281"/>
      <c r="B405" s="281"/>
      <c r="C405" s="280"/>
      <c r="D405" s="330">
        <v>1.5</v>
      </c>
      <c r="E405" s="611">
        <v>3.5</v>
      </c>
      <c r="F405" s="76">
        <v>1</v>
      </c>
      <c r="G405" s="76">
        <v>0.14000000000000001</v>
      </c>
      <c r="H405" s="76">
        <v>0.7350000000000001</v>
      </c>
      <c r="I405" s="76">
        <v>5.25</v>
      </c>
      <c r="J405" s="76" t="s">
        <v>451</v>
      </c>
      <c r="K405" s="324"/>
      <c r="L405" s="324"/>
      <c r="M405" s="282"/>
      <c r="N405" s="284"/>
      <c r="O405" s="284"/>
      <c r="P405" s="284"/>
      <c r="Q405" s="284"/>
      <c r="R405" s="284"/>
      <c r="S405" s="284"/>
      <c r="T405" s="284"/>
      <c r="U405" s="284"/>
      <c r="V405" s="284"/>
      <c r="W405" s="284"/>
      <c r="X405" s="284"/>
      <c r="Y405" s="284"/>
      <c r="Z405" s="284"/>
      <c r="AA405" s="284"/>
    </row>
    <row r="406" spans="1:27" s="293" customFormat="1" x14ac:dyDescent="0.3">
      <c r="A406" s="281"/>
      <c r="B406" s="281"/>
      <c r="C406" s="280"/>
      <c r="D406" s="330">
        <v>1.75</v>
      </c>
      <c r="E406" s="611">
        <v>1.5</v>
      </c>
      <c r="F406" s="76">
        <v>1</v>
      </c>
      <c r="G406" s="76">
        <v>0.14000000000000001</v>
      </c>
      <c r="H406" s="352">
        <v>0.36750000000000005</v>
      </c>
      <c r="I406" s="352">
        <v>2.625</v>
      </c>
      <c r="J406" s="76" t="s">
        <v>451</v>
      </c>
      <c r="K406" s="324"/>
      <c r="L406" s="324"/>
      <c r="M406" s="282"/>
      <c r="N406" s="284"/>
      <c r="O406" s="284"/>
      <c r="P406" s="284"/>
      <c r="Q406" s="284"/>
      <c r="R406" s="284"/>
      <c r="S406" s="284"/>
      <c r="T406" s="284"/>
      <c r="U406" s="284"/>
      <c r="V406" s="284"/>
      <c r="W406" s="284"/>
      <c r="X406" s="284"/>
      <c r="Y406" s="284"/>
      <c r="Z406" s="284"/>
      <c r="AA406" s="284"/>
    </row>
    <row r="407" spans="1:27" s="293" customFormat="1" x14ac:dyDescent="0.3">
      <c r="A407" s="281"/>
      <c r="B407" s="281"/>
      <c r="C407" s="280"/>
      <c r="D407" s="430"/>
      <c r="E407" s="431"/>
      <c r="F407" s="432"/>
      <c r="G407" s="432"/>
      <c r="H407" s="612">
        <v>2.5725000000000002</v>
      </c>
      <c r="I407" s="612">
        <v>18.375</v>
      </c>
      <c r="J407" s="324"/>
      <c r="K407" s="324"/>
      <c r="L407" s="324"/>
      <c r="M407" s="282"/>
      <c r="N407" s="284"/>
      <c r="O407" s="284"/>
      <c r="P407" s="284"/>
      <c r="Q407" s="284"/>
      <c r="R407" s="284"/>
      <c r="S407" s="284"/>
      <c r="T407" s="284"/>
      <c r="U407" s="284"/>
      <c r="V407" s="284"/>
      <c r="W407" s="284"/>
      <c r="X407" s="284"/>
      <c r="Y407" s="284"/>
      <c r="Z407" s="284"/>
      <c r="AA407" s="284"/>
    </row>
    <row r="408" spans="1:27" s="293" customFormat="1" x14ac:dyDescent="0.3">
      <c r="A408" s="281"/>
      <c r="B408" s="281"/>
      <c r="C408" s="280"/>
      <c r="D408" s="430"/>
      <c r="E408" s="431"/>
      <c r="F408" s="432"/>
      <c r="G408" s="432"/>
      <c r="H408" s="432"/>
      <c r="I408" s="432"/>
      <c r="J408" s="324"/>
      <c r="K408" s="324"/>
      <c r="L408" s="324"/>
      <c r="M408" s="282"/>
      <c r="N408" s="284"/>
      <c r="O408" s="284"/>
      <c r="P408" s="284"/>
      <c r="Q408" s="284"/>
      <c r="R408" s="284"/>
      <c r="S408" s="284"/>
      <c r="T408" s="284"/>
      <c r="U408" s="284"/>
      <c r="V408" s="284"/>
      <c r="W408" s="284"/>
      <c r="X408" s="284"/>
      <c r="Y408" s="284"/>
      <c r="Z408" s="284"/>
      <c r="AA408" s="284"/>
    </row>
    <row r="409" spans="1:27" s="293" customFormat="1" x14ac:dyDescent="0.3">
      <c r="A409" s="281"/>
      <c r="B409" s="281"/>
      <c r="C409" s="280"/>
      <c r="D409" s="430"/>
      <c r="E409" s="431"/>
      <c r="F409" s="330" t="s">
        <v>433</v>
      </c>
      <c r="G409" s="330" t="s">
        <v>12</v>
      </c>
      <c r="H409" s="330" t="s">
        <v>89</v>
      </c>
      <c r="I409" s="330" t="s">
        <v>89</v>
      </c>
      <c r="J409" s="324"/>
      <c r="K409" s="324"/>
      <c r="L409" s="324"/>
      <c r="M409" s="282"/>
      <c r="N409" s="284"/>
      <c r="O409" s="284"/>
      <c r="P409" s="284"/>
      <c r="Q409" s="284"/>
      <c r="R409" s="284"/>
      <c r="S409" s="284"/>
      <c r="T409" s="284"/>
      <c r="U409" s="284"/>
      <c r="V409" s="284"/>
      <c r="W409" s="284"/>
      <c r="X409" s="284"/>
      <c r="Y409" s="284"/>
      <c r="Z409" s="284"/>
      <c r="AA409" s="284"/>
    </row>
    <row r="410" spans="1:27" s="293" customFormat="1" x14ac:dyDescent="0.3">
      <c r="A410" s="281"/>
      <c r="B410" s="281"/>
      <c r="C410" s="280"/>
      <c r="D410" s="918" t="s">
        <v>129</v>
      </c>
      <c r="E410" s="921" t="s">
        <v>77</v>
      </c>
      <c r="F410" s="76">
        <v>2.1250000000000002E-2</v>
      </c>
      <c r="G410" s="76">
        <v>1.5</v>
      </c>
      <c r="H410" s="613">
        <v>7</v>
      </c>
      <c r="I410" s="613">
        <v>4</v>
      </c>
      <c r="J410" s="76">
        <v>0.89250000000000007</v>
      </c>
      <c r="K410" s="324"/>
      <c r="L410" s="324"/>
      <c r="M410" s="282"/>
      <c r="N410" s="284"/>
      <c r="O410" s="284"/>
      <c r="P410" s="284"/>
      <c r="Q410" s="284"/>
      <c r="R410" s="284"/>
      <c r="S410" s="284"/>
      <c r="T410" s="284"/>
      <c r="U410" s="284"/>
      <c r="V410" s="284"/>
      <c r="W410" s="284"/>
      <c r="X410" s="284"/>
      <c r="Y410" s="284"/>
      <c r="Z410" s="284"/>
      <c r="AA410" s="284"/>
    </row>
    <row r="411" spans="1:27" s="293" customFormat="1" x14ac:dyDescent="0.3">
      <c r="A411" s="281"/>
      <c r="B411" s="281"/>
      <c r="C411" s="280"/>
      <c r="D411" s="919"/>
      <c r="E411" s="922"/>
      <c r="F411" s="330" t="s">
        <v>12</v>
      </c>
      <c r="G411" s="330" t="s">
        <v>434</v>
      </c>
      <c r="H411" s="330" t="s">
        <v>12</v>
      </c>
      <c r="I411" s="330" t="s">
        <v>89</v>
      </c>
      <c r="J411" s="76"/>
      <c r="K411" s="324"/>
      <c r="L411" s="324"/>
      <c r="M411" s="282"/>
      <c r="N411" s="284"/>
      <c r="O411" s="284"/>
      <c r="P411" s="284"/>
      <c r="Q411" s="284"/>
      <c r="R411" s="284"/>
      <c r="S411" s="284"/>
      <c r="T411" s="284"/>
      <c r="U411" s="284"/>
      <c r="V411" s="284"/>
      <c r="W411" s="284"/>
      <c r="X411" s="284"/>
      <c r="Y411" s="284"/>
      <c r="Z411" s="284"/>
      <c r="AA411" s="284"/>
    </row>
    <row r="412" spans="1:27" s="293" customFormat="1" x14ac:dyDescent="0.3">
      <c r="A412" s="281"/>
      <c r="B412" s="281"/>
      <c r="C412" s="280"/>
      <c r="D412" s="919"/>
      <c r="E412" s="923"/>
      <c r="F412" s="76">
        <v>2.12</v>
      </c>
      <c r="G412" s="76">
        <v>0.1</v>
      </c>
      <c r="H412" s="613">
        <v>1.5</v>
      </c>
      <c r="I412" s="613">
        <v>4</v>
      </c>
      <c r="J412" s="76">
        <v>1.2720000000000002</v>
      </c>
      <c r="K412" s="324"/>
      <c r="L412" s="324"/>
      <c r="M412" s="282"/>
      <c r="N412" s="284"/>
      <c r="O412" s="284"/>
      <c r="P412" s="284"/>
      <c r="Q412" s="284"/>
      <c r="R412" s="284"/>
      <c r="S412" s="284"/>
      <c r="T412" s="284"/>
      <c r="U412" s="284"/>
      <c r="V412" s="284"/>
      <c r="W412" s="284"/>
      <c r="X412" s="284"/>
      <c r="Y412" s="284"/>
      <c r="Z412" s="284"/>
      <c r="AA412" s="284"/>
    </row>
    <row r="413" spans="1:27" s="293" customFormat="1" x14ac:dyDescent="0.3">
      <c r="A413" s="281"/>
      <c r="B413" s="281"/>
      <c r="C413" s="280"/>
      <c r="D413" s="919"/>
      <c r="E413" s="431"/>
      <c r="F413" s="324"/>
      <c r="G413" s="324"/>
      <c r="H413" s="614"/>
      <c r="I413" s="614"/>
      <c r="J413" s="614"/>
      <c r="K413" s="614"/>
      <c r="L413" s="324"/>
      <c r="M413" s="282"/>
      <c r="N413" s="284"/>
      <c r="O413" s="284"/>
      <c r="P413" s="284"/>
      <c r="Q413" s="284"/>
      <c r="R413" s="284"/>
      <c r="S413" s="284"/>
      <c r="T413" s="284"/>
      <c r="U413" s="284"/>
      <c r="V413" s="284"/>
      <c r="W413" s="284"/>
      <c r="X413" s="284"/>
      <c r="Y413" s="284"/>
      <c r="Z413" s="284"/>
      <c r="AA413" s="284"/>
    </row>
    <row r="414" spans="1:27" s="293" customFormat="1" x14ac:dyDescent="0.3">
      <c r="A414" s="281"/>
      <c r="B414" s="281"/>
      <c r="C414" s="280"/>
      <c r="D414" s="919"/>
      <c r="E414" s="431"/>
      <c r="F414" s="330" t="s">
        <v>12</v>
      </c>
      <c r="G414" s="330" t="s">
        <v>12</v>
      </c>
      <c r="H414" s="330" t="s">
        <v>89</v>
      </c>
      <c r="I414" s="330" t="s">
        <v>89</v>
      </c>
      <c r="J414" s="324"/>
      <c r="K414" s="324"/>
      <c r="L414" s="324"/>
      <c r="M414" s="282"/>
      <c r="N414" s="284"/>
      <c r="O414" s="284"/>
      <c r="P414" s="284"/>
      <c r="Q414" s="284"/>
      <c r="R414" s="284"/>
      <c r="S414" s="284"/>
      <c r="T414" s="284"/>
      <c r="U414" s="284"/>
      <c r="V414" s="284"/>
      <c r="W414" s="284"/>
      <c r="X414" s="284"/>
      <c r="Y414" s="284"/>
      <c r="Z414" s="284"/>
      <c r="AA414" s="284"/>
    </row>
    <row r="415" spans="1:27" s="293" customFormat="1" x14ac:dyDescent="0.3">
      <c r="A415" s="281"/>
      <c r="B415" s="281"/>
      <c r="C415" s="280"/>
      <c r="D415" s="920"/>
      <c r="E415" s="615" t="s">
        <v>78</v>
      </c>
      <c r="F415" s="76">
        <v>3.3100000000000005</v>
      </c>
      <c r="G415" s="76">
        <v>1.5</v>
      </c>
      <c r="H415" s="613">
        <v>4</v>
      </c>
      <c r="I415" s="616">
        <v>1</v>
      </c>
      <c r="J415" s="76">
        <v>19.860000000000003</v>
      </c>
      <c r="K415" s="324"/>
      <c r="L415" s="324"/>
      <c r="M415" s="282"/>
      <c r="N415" s="284"/>
      <c r="O415" s="284"/>
      <c r="P415" s="284"/>
      <c r="Q415" s="284"/>
      <c r="R415" s="284"/>
      <c r="S415" s="284"/>
      <c r="T415" s="284"/>
      <c r="U415" s="284"/>
      <c r="V415" s="284"/>
      <c r="W415" s="284"/>
      <c r="X415" s="284"/>
      <c r="Y415" s="284"/>
      <c r="Z415" s="284"/>
      <c r="AA415" s="284"/>
    </row>
    <row r="416" spans="1:27" s="293" customFormat="1" x14ac:dyDescent="0.3">
      <c r="A416" s="281"/>
      <c r="B416" s="281"/>
      <c r="C416" s="280"/>
      <c r="D416" s="617"/>
      <c r="E416" s="431"/>
      <c r="F416" s="324"/>
      <c r="G416" s="324"/>
      <c r="H416" s="614"/>
      <c r="I416" s="614"/>
      <c r="J416" s="324"/>
      <c r="K416" s="324"/>
      <c r="L416" s="324"/>
      <c r="M416" s="282"/>
      <c r="N416" s="284"/>
      <c r="O416" s="284"/>
      <c r="P416" s="284"/>
      <c r="Q416" s="284"/>
      <c r="R416" s="284"/>
      <c r="S416" s="284"/>
      <c r="T416" s="284"/>
      <c r="U416" s="284"/>
      <c r="V416" s="284"/>
      <c r="W416" s="284"/>
      <c r="X416" s="284"/>
      <c r="Y416" s="284"/>
      <c r="Z416" s="284"/>
      <c r="AA416" s="284"/>
    </row>
    <row r="417" spans="1:27" s="281" customFormat="1" x14ac:dyDescent="0.3">
      <c r="C417" s="280"/>
      <c r="D417" s="282"/>
      <c r="E417" s="282"/>
      <c r="F417" s="192" t="s">
        <v>78</v>
      </c>
      <c r="G417" s="192" t="s">
        <v>77</v>
      </c>
      <c r="H417" s="282"/>
      <c r="I417" s="282"/>
      <c r="J417" s="282"/>
      <c r="K417" s="282"/>
      <c r="L417" s="282"/>
      <c r="M417" s="282"/>
      <c r="N417" s="282"/>
      <c r="O417" s="282"/>
      <c r="P417" s="282"/>
      <c r="Q417" s="282"/>
      <c r="R417" s="282"/>
      <c r="S417" s="282"/>
      <c r="T417" s="282"/>
      <c r="U417" s="282"/>
      <c r="V417" s="282"/>
      <c r="W417" s="282"/>
      <c r="X417" s="282"/>
      <c r="Y417" s="282"/>
      <c r="Z417" s="282"/>
      <c r="AA417" s="282"/>
    </row>
    <row r="418" spans="1:27" s="281" customFormat="1" ht="14.4" customHeight="1" x14ac:dyDescent="0.3">
      <c r="C418" s="280"/>
      <c r="D418" s="857" t="s">
        <v>452</v>
      </c>
      <c r="E418" s="857"/>
      <c r="F418" s="192">
        <v>38.234999999999999</v>
      </c>
      <c r="G418" s="192">
        <v>4.7370000000000001</v>
      </c>
      <c r="H418" s="282"/>
      <c r="I418" s="282"/>
      <c r="J418" s="282"/>
      <c r="K418" s="282"/>
      <c r="L418" s="282"/>
      <c r="M418" s="282"/>
      <c r="N418" s="282"/>
      <c r="O418" s="282"/>
      <c r="P418" s="282"/>
      <c r="Q418" s="282"/>
      <c r="R418" s="282"/>
      <c r="S418" s="282"/>
      <c r="T418" s="282"/>
      <c r="U418" s="282"/>
      <c r="V418" s="282"/>
      <c r="W418" s="282"/>
      <c r="X418" s="282"/>
      <c r="Y418" s="282"/>
      <c r="Z418" s="282"/>
      <c r="AA418" s="282"/>
    </row>
    <row r="419" spans="1:27" s="281" customFormat="1" ht="14.4" x14ac:dyDescent="0.3">
      <c r="C419" s="280"/>
      <c r="D419" s="857" t="s">
        <v>157</v>
      </c>
      <c r="E419" s="858"/>
      <c r="F419" s="627">
        <v>152.94</v>
      </c>
      <c r="G419" s="627">
        <v>18.948</v>
      </c>
      <c r="H419" s="282"/>
      <c r="I419" s="282"/>
      <c r="J419" s="282"/>
      <c r="K419" s="282"/>
      <c r="L419" s="282"/>
      <c r="M419" s="282"/>
      <c r="N419" s="282"/>
      <c r="O419" s="282"/>
      <c r="P419" s="282"/>
      <c r="Q419" s="282"/>
      <c r="R419" s="282"/>
      <c r="S419" s="282"/>
      <c r="T419" s="282"/>
      <c r="U419" s="282"/>
      <c r="V419" s="282"/>
      <c r="W419" s="282"/>
      <c r="X419" s="282"/>
      <c r="Y419" s="282"/>
      <c r="Z419" s="282"/>
      <c r="AA419" s="282"/>
    </row>
    <row r="420" spans="1:27" s="281" customFormat="1" x14ac:dyDescent="0.3">
      <c r="C420" s="280"/>
      <c r="D420" s="282"/>
      <c r="E420" s="282"/>
      <c r="F420" s="282"/>
      <c r="G420" s="282"/>
      <c r="H420" s="282"/>
      <c r="I420" s="282"/>
      <c r="J420" s="282"/>
      <c r="K420" s="282"/>
      <c r="L420" s="282"/>
      <c r="M420" s="282"/>
      <c r="N420" s="282"/>
      <c r="O420" s="282"/>
      <c r="P420" s="282"/>
      <c r="Q420" s="282"/>
      <c r="R420" s="282"/>
      <c r="S420" s="282"/>
      <c r="T420" s="282"/>
      <c r="U420" s="282"/>
      <c r="V420" s="282"/>
      <c r="W420" s="282"/>
      <c r="X420" s="282"/>
      <c r="Y420" s="282"/>
      <c r="Z420" s="282"/>
      <c r="AA420" s="282"/>
    </row>
    <row r="421" spans="1:27" x14ac:dyDescent="0.3">
      <c r="C421" s="159" t="s">
        <v>713</v>
      </c>
      <c r="D421" s="271" t="s">
        <v>122</v>
      </c>
      <c r="E421" s="271"/>
      <c r="F421" s="271"/>
      <c r="G421" s="25"/>
      <c r="H421" s="25"/>
      <c r="I421" s="25"/>
      <c r="J421" s="25"/>
    </row>
    <row r="422" spans="1:27" x14ac:dyDescent="0.3">
      <c r="D422" s="25"/>
      <c r="E422" s="25"/>
      <c r="F422" s="25"/>
      <c r="G422" s="25"/>
      <c r="H422" s="25"/>
      <c r="I422" s="25"/>
      <c r="J422" s="25"/>
    </row>
    <row r="423" spans="1:27" s="293" customFormat="1" ht="15" customHeight="1" x14ac:dyDescent="0.3">
      <c r="A423" s="281"/>
      <c r="B423" s="281"/>
      <c r="C423" s="34" t="s">
        <v>100</v>
      </c>
      <c r="D423" s="34" t="s">
        <v>130</v>
      </c>
      <c r="E423" s="33"/>
      <c r="F423" s="33"/>
      <c r="G423" s="33"/>
      <c r="H423" s="33"/>
      <c r="I423" s="33"/>
      <c r="J423" s="33"/>
      <c r="K423" s="33"/>
      <c r="L423" s="33"/>
      <c r="M423" s="282"/>
      <c r="N423" s="284"/>
      <c r="O423" s="284"/>
      <c r="P423" s="284"/>
      <c r="Q423" s="284"/>
      <c r="R423" s="284"/>
      <c r="S423" s="284"/>
      <c r="T423" s="284"/>
      <c r="U423" s="284"/>
      <c r="V423" s="284"/>
      <c r="W423" s="284"/>
      <c r="X423" s="284"/>
      <c r="Y423" s="284"/>
      <c r="Z423" s="284"/>
      <c r="AA423" s="284"/>
    </row>
    <row r="424" spans="1:27" s="293" customFormat="1" ht="15" customHeight="1" x14ac:dyDescent="0.3">
      <c r="A424" s="281"/>
      <c r="B424" s="281"/>
      <c r="C424" s="619"/>
      <c r="D424" s="621"/>
      <c r="E424" s="621"/>
      <c r="F424" s="33"/>
      <c r="G424" s="33"/>
      <c r="H424" s="33"/>
      <c r="I424" s="33"/>
      <c r="J424" s="33"/>
      <c r="K424" s="33"/>
      <c r="L424" s="33"/>
      <c r="M424" s="282"/>
      <c r="N424" s="284"/>
      <c r="O424" s="284"/>
      <c r="P424" s="284"/>
      <c r="Q424" s="284"/>
      <c r="R424" s="284"/>
      <c r="S424" s="284"/>
      <c r="T424" s="284"/>
      <c r="U424" s="284"/>
      <c r="V424" s="284"/>
      <c r="W424" s="284"/>
      <c r="X424" s="284"/>
      <c r="Y424" s="284"/>
      <c r="Z424" s="284"/>
      <c r="AA424" s="284"/>
    </row>
    <row r="425" spans="1:27" s="293" customFormat="1" ht="15" customHeight="1" x14ac:dyDescent="0.3">
      <c r="A425" s="281"/>
      <c r="B425" s="281"/>
      <c r="C425" s="21" t="s">
        <v>100</v>
      </c>
      <c r="D425" s="33"/>
      <c r="E425" s="598" t="s">
        <v>12</v>
      </c>
      <c r="F425" s="598" t="s">
        <v>12</v>
      </c>
      <c r="G425" s="598" t="s">
        <v>18</v>
      </c>
      <c r="H425" s="598" t="s">
        <v>89</v>
      </c>
      <c r="I425" s="598" t="s">
        <v>78</v>
      </c>
      <c r="J425" s="598" t="s">
        <v>77</v>
      </c>
      <c r="L425" s="284"/>
      <c r="M425" s="282"/>
      <c r="N425" s="284"/>
      <c r="O425" s="284"/>
      <c r="P425" s="284"/>
      <c r="Q425" s="284"/>
      <c r="R425" s="284"/>
      <c r="S425" s="284"/>
      <c r="T425" s="284"/>
      <c r="U425" s="284"/>
      <c r="V425" s="284"/>
      <c r="W425" s="284"/>
      <c r="X425" s="284"/>
      <c r="Y425" s="284"/>
      <c r="Z425" s="284"/>
      <c r="AA425" s="284"/>
    </row>
    <row r="426" spans="1:27" s="293" customFormat="1" ht="15" customHeight="1" x14ac:dyDescent="0.3">
      <c r="A426" s="281"/>
      <c r="B426" s="281"/>
      <c r="C426" s="622"/>
      <c r="D426" s="343" t="s">
        <v>131</v>
      </c>
      <c r="E426" s="598">
        <v>0.2</v>
      </c>
      <c r="F426" s="341">
        <v>0.4</v>
      </c>
      <c r="G426" s="341">
        <v>2.9512092958779226</v>
      </c>
      <c r="H426" s="341">
        <v>20</v>
      </c>
      <c r="I426" s="341">
        <v>70.829023101070149</v>
      </c>
      <c r="J426" s="341">
        <v>3.4921545134102137</v>
      </c>
      <c r="L426" s="282"/>
      <c r="M426" s="33"/>
      <c r="N426" s="282"/>
      <c r="O426" s="284"/>
      <c r="P426" s="284"/>
      <c r="Q426" s="284"/>
      <c r="R426" s="284"/>
      <c r="S426" s="284"/>
      <c r="T426" s="284"/>
      <c r="U426" s="284"/>
      <c r="V426" s="284"/>
      <c r="W426" s="284"/>
      <c r="X426" s="284"/>
      <c r="Y426" s="284"/>
      <c r="Z426" s="284"/>
      <c r="AA426" s="284"/>
    </row>
    <row r="427" spans="1:27" s="293" customFormat="1" ht="15" customHeight="1" x14ac:dyDescent="0.3">
      <c r="A427" s="281"/>
      <c r="B427" s="281"/>
      <c r="C427" s="622"/>
      <c r="D427" s="343" t="s">
        <v>415</v>
      </c>
      <c r="E427" s="598">
        <v>0.27</v>
      </c>
      <c r="F427" s="341">
        <v>0.3</v>
      </c>
      <c r="G427" s="341">
        <v>1.909606014979832</v>
      </c>
      <c r="H427" s="341">
        <v>14</v>
      </c>
      <c r="I427" s="341">
        <v>30.477311999078122</v>
      </c>
      <c r="J427" s="341">
        <v>1.6015123308926102</v>
      </c>
      <c r="L427" s="282"/>
      <c r="M427" s="33"/>
      <c r="N427" s="282"/>
      <c r="O427" s="284"/>
      <c r="P427" s="284"/>
      <c r="Q427" s="284"/>
      <c r="R427" s="284"/>
      <c r="S427" s="284"/>
      <c r="T427" s="284"/>
      <c r="U427" s="284"/>
      <c r="V427" s="284"/>
      <c r="W427" s="284"/>
      <c r="X427" s="284"/>
      <c r="Y427" s="284"/>
      <c r="Z427" s="284"/>
      <c r="AA427" s="284"/>
    </row>
    <row r="428" spans="1:27" s="293" customFormat="1" ht="15" customHeight="1" x14ac:dyDescent="0.3">
      <c r="A428" s="281"/>
      <c r="B428" s="281"/>
      <c r="C428" s="622"/>
      <c r="D428" s="343" t="s">
        <v>132</v>
      </c>
      <c r="E428" s="598">
        <v>0.2</v>
      </c>
      <c r="F428" s="341">
        <v>0.4</v>
      </c>
      <c r="G428" s="341">
        <v>2.9512092958779226</v>
      </c>
      <c r="H428" s="341">
        <v>4</v>
      </c>
      <c r="I428" s="341">
        <v>14.165804620214031</v>
      </c>
      <c r="J428" s="341">
        <v>0.69843090268204278</v>
      </c>
      <c r="L428" s="282"/>
      <c r="M428" s="33"/>
      <c r="N428" s="282"/>
      <c r="O428" s="284"/>
      <c r="P428" s="284"/>
      <c r="Q428" s="284"/>
      <c r="R428" s="284"/>
      <c r="S428" s="284"/>
      <c r="T428" s="284"/>
      <c r="U428" s="284"/>
      <c r="V428" s="284"/>
      <c r="W428" s="284"/>
      <c r="X428" s="284"/>
      <c r="Y428" s="284"/>
      <c r="Z428" s="284"/>
      <c r="AA428" s="284"/>
    </row>
    <row r="429" spans="1:27" s="293" customFormat="1" ht="15" customHeight="1" x14ac:dyDescent="0.3">
      <c r="A429" s="281"/>
      <c r="B429" s="281"/>
      <c r="C429" s="622"/>
      <c r="D429" s="343" t="s">
        <v>133</v>
      </c>
      <c r="E429" s="598">
        <v>0.27</v>
      </c>
      <c r="F429" s="341">
        <v>2.2000000000000002</v>
      </c>
      <c r="G429" s="341">
        <v>8.1592257003683741</v>
      </c>
      <c r="H429" s="341">
        <v>24</v>
      </c>
      <c r="I429" s="341">
        <v>967.35779903567447</v>
      </c>
      <c r="J429" s="341">
        <v>86.024090916517366</v>
      </c>
      <c r="L429" s="282"/>
      <c r="M429" s="33"/>
      <c r="N429" s="282"/>
      <c r="O429" s="284"/>
      <c r="P429" s="284"/>
      <c r="Q429" s="284"/>
      <c r="R429" s="284"/>
      <c r="S429" s="284"/>
      <c r="T429" s="284"/>
      <c r="U429" s="284"/>
      <c r="V429" s="284"/>
      <c r="W429" s="284"/>
      <c r="X429" s="284"/>
      <c r="Y429" s="284"/>
      <c r="Z429" s="284"/>
      <c r="AA429" s="284"/>
    </row>
    <row r="430" spans="1:27" s="293" customFormat="1" ht="15" customHeight="1" x14ac:dyDescent="0.3">
      <c r="A430" s="281"/>
      <c r="B430" s="281"/>
      <c r="C430" s="622"/>
      <c r="D430" s="343" t="s">
        <v>134</v>
      </c>
      <c r="E430" s="598">
        <v>0.27</v>
      </c>
      <c r="F430" s="341">
        <v>0.2</v>
      </c>
      <c r="G430" s="341">
        <v>2.9512092958779226</v>
      </c>
      <c r="H430" s="341">
        <v>4</v>
      </c>
      <c r="I430" s="341">
        <v>11.09654695250099</v>
      </c>
      <c r="J430" s="341">
        <v>0.47144085931037888</v>
      </c>
      <c r="L430" s="282"/>
      <c r="M430" s="33"/>
      <c r="N430" s="282"/>
      <c r="O430" s="284"/>
      <c r="P430" s="284"/>
      <c r="Q430" s="284"/>
      <c r="R430" s="284"/>
      <c r="S430" s="284"/>
      <c r="T430" s="284"/>
      <c r="U430" s="284"/>
      <c r="V430" s="284"/>
      <c r="W430" s="284"/>
      <c r="X430" s="284"/>
      <c r="Y430" s="284"/>
      <c r="Z430" s="284"/>
      <c r="AA430" s="284"/>
    </row>
    <row r="431" spans="1:27" s="293" customFormat="1" ht="15" customHeight="1" x14ac:dyDescent="0.3">
      <c r="A431" s="281"/>
      <c r="B431" s="281"/>
      <c r="C431" s="622"/>
      <c r="D431" s="343" t="s">
        <v>135</v>
      </c>
      <c r="E431" s="598">
        <v>0.27</v>
      </c>
      <c r="F431" s="341">
        <v>0.2</v>
      </c>
      <c r="G431" s="341">
        <v>1.388804374530787</v>
      </c>
      <c r="H431" s="341">
        <v>4</v>
      </c>
      <c r="I431" s="341">
        <v>5.2219044482357591</v>
      </c>
      <c r="J431" s="341">
        <v>0.22185452202841358</v>
      </c>
      <c r="L431" s="282"/>
      <c r="M431" s="33"/>
      <c r="N431" s="282"/>
      <c r="O431" s="284"/>
      <c r="P431" s="284"/>
      <c r="Q431" s="284"/>
      <c r="R431" s="284"/>
      <c r="S431" s="284"/>
      <c r="T431" s="284"/>
      <c r="U431" s="284"/>
      <c r="V431" s="284"/>
      <c r="W431" s="284"/>
      <c r="X431" s="284"/>
      <c r="Y431" s="284"/>
      <c r="Z431" s="284"/>
      <c r="AA431" s="284"/>
    </row>
    <row r="432" spans="1:27" s="293" customFormat="1" ht="15" customHeight="1" x14ac:dyDescent="0.3">
      <c r="A432" s="281"/>
      <c r="B432" s="281"/>
      <c r="C432" s="622"/>
      <c r="D432" s="343" t="s">
        <v>136</v>
      </c>
      <c r="E432" s="598">
        <v>0.7</v>
      </c>
      <c r="F432" s="341">
        <v>0.25</v>
      </c>
      <c r="G432" s="341">
        <v>9.8952311685318577</v>
      </c>
      <c r="H432" s="341">
        <v>4</v>
      </c>
      <c r="I432" s="341">
        <v>75.203756880842121</v>
      </c>
      <c r="J432" s="341">
        <v>5.1226825398921871</v>
      </c>
      <c r="L432" s="282"/>
      <c r="M432" s="33"/>
      <c r="N432" s="282"/>
      <c r="O432" s="284"/>
      <c r="P432" s="284"/>
      <c r="Q432" s="284"/>
      <c r="R432" s="284"/>
      <c r="S432" s="284"/>
      <c r="T432" s="284"/>
      <c r="U432" s="284"/>
      <c r="V432" s="284"/>
      <c r="W432" s="284"/>
      <c r="X432" s="284"/>
      <c r="Y432" s="284"/>
      <c r="Z432" s="284"/>
      <c r="AA432" s="284"/>
    </row>
    <row r="433" spans="1:27" s="293" customFormat="1" ht="15" customHeight="1" x14ac:dyDescent="0.3">
      <c r="A433" s="281"/>
      <c r="B433" s="281"/>
      <c r="C433" s="622"/>
      <c r="D433" s="343" t="s">
        <v>137</v>
      </c>
      <c r="E433" s="21">
        <v>0.7</v>
      </c>
      <c r="F433" s="363">
        <v>0.25</v>
      </c>
      <c r="G433" s="363">
        <v>9.8952311685318577</v>
      </c>
      <c r="H433" s="363">
        <v>8</v>
      </c>
      <c r="I433" s="363">
        <v>150.40751376168424</v>
      </c>
      <c r="J433" s="341">
        <v>10.245365079784374</v>
      </c>
      <c r="L433" s="282"/>
      <c r="M433" s="33"/>
      <c r="N433" s="282"/>
      <c r="O433" s="284"/>
      <c r="P433" s="284"/>
      <c r="Q433" s="284"/>
      <c r="R433" s="284"/>
      <c r="S433" s="284"/>
      <c r="T433" s="284"/>
      <c r="U433" s="284"/>
      <c r="V433" s="284"/>
      <c r="W433" s="284"/>
      <c r="X433" s="284"/>
      <c r="Y433" s="284"/>
      <c r="Z433" s="284"/>
      <c r="AA433" s="284"/>
    </row>
    <row r="434" spans="1:27" s="293" customFormat="1" ht="15" customHeight="1" x14ac:dyDescent="0.3">
      <c r="B434" s="281"/>
      <c r="C434" s="622"/>
      <c r="D434" s="624" t="s">
        <v>138</v>
      </c>
      <c r="E434" s="342"/>
      <c r="F434" s="343"/>
      <c r="G434" s="343">
        <v>0</v>
      </c>
      <c r="H434" s="343"/>
      <c r="I434" s="343"/>
      <c r="J434" s="341"/>
      <c r="L434" s="282"/>
      <c r="M434" s="33"/>
      <c r="N434" s="282"/>
      <c r="O434" s="284"/>
      <c r="P434" s="284"/>
      <c r="Q434" s="284"/>
      <c r="R434" s="284"/>
      <c r="S434" s="284"/>
      <c r="T434" s="284"/>
      <c r="U434" s="284"/>
      <c r="V434" s="284"/>
      <c r="W434" s="284"/>
      <c r="X434" s="284"/>
      <c r="Y434" s="284"/>
      <c r="Z434" s="284"/>
      <c r="AA434" s="284"/>
    </row>
    <row r="435" spans="1:27" s="293" customFormat="1" ht="15" customHeight="1" x14ac:dyDescent="0.3">
      <c r="A435" s="281"/>
      <c r="B435" s="281"/>
      <c r="C435" s="622"/>
      <c r="D435" s="339" t="s">
        <v>139</v>
      </c>
      <c r="E435" s="22">
        <v>0.27</v>
      </c>
      <c r="F435" s="370">
        <v>2.2000000000000002</v>
      </c>
      <c r="G435" s="370">
        <v>1.7360054681634836</v>
      </c>
      <c r="H435" s="370">
        <v>4</v>
      </c>
      <c r="I435" s="370">
        <v>34.303468050910439</v>
      </c>
      <c r="J435" s="341">
        <v>3.0504996778906861</v>
      </c>
      <c r="L435" s="282"/>
      <c r="M435" s="33"/>
      <c r="N435" s="282"/>
      <c r="O435" s="284"/>
      <c r="P435" s="284"/>
      <c r="Q435" s="284"/>
      <c r="R435" s="284"/>
      <c r="S435" s="284"/>
      <c r="T435" s="284"/>
      <c r="U435" s="284"/>
      <c r="V435" s="284"/>
      <c r="W435" s="284"/>
      <c r="X435" s="284"/>
      <c r="Y435" s="284"/>
      <c r="Z435" s="284"/>
      <c r="AA435" s="284"/>
    </row>
    <row r="436" spans="1:27" s="293" customFormat="1" ht="30.75" customHeight="1" x14ac:dyDescent="0.3">
      <c r="A436" s="281"/>
      <c r="B436" s="281"/>
      <c r="C436" s="622"/>
      <c r="D436" s="620" t="s">
        <v>140</v>
      </c>
      <c r="E436" s="598">
        <v>0.27</v>
      </c>
      <c r="F436" s="341">
        <v>0.27</v>
      </c>
      <c r="G436" s="341">
        <v>1.7360054681634836</v>
      </c>
      <c r="H436" s="341">
        <v>20</v>
      </c>
      <c r="I436" s="341">
        <v>37.497718112331249</v>
      </c>
      <c r="J436" s="341">
        <v>1.8718975296147395</v>
      </c>
      <c r="L436" s="282"/>
      <c r="M436" s="33"/>
      <c r="N436" s="282"/>
      <c r="O436" s="284"/>
      <c r="P436" s="284"/>
      <c r="Q436" s="284"/>
      <c r="R436" s="284"/>
      <c r="S436" s="284"/>
      <c r="T436" s="284"/>
      <c r="U436" s="284"/>
      <c r="V436" s="284"/>
      <c r="W436" s="284"/>
      <c r="X436" s="284"/>
      <c r="Y436" s="284"/>
      <c r="Z436" s="284"/>
      <c r="AA436" s="284"/>
    </row>
    <row r="437" spans="1:27" s="293" customFormat="1" ht="15" customHeight="1" x14ac:dyDescent="0.3">
      <c r="A437" s="281"/>
      <c r="B437" s="281"/>
      <c r="C437" s="623"/>
      <c r="D437" s="339" t="s">
        <v>141</v>
      </c>
      <c r="E437" s="598">
        <v>0.7</v>
      </c>
      <c r="F437" s="341">
        <v>0.25</v>
      </c>
      <c r="G437" s="341">
        <v>1.7360054681634836</v>
      </c>
      <c r="H437" s="341">
        <v>12</v>
      </c>
      <c r="I437" s="341">
        <v>39.580924674127424</v>
      </c>
      <c r="J437" s="341">
        <v>2.6961487052064141</v>
      </c>
      <c r="L437" s="282"/>
      <c r="M437" s="33"/>
      <c r="N437" s="282"/>
      <c r="O437" s="284"/>
      <c r="P437" s="284"/>
      <c r="Q437" s="284"/>
      <c r="R437" s="284"/>
      <c r="S437" s="284"/>
      <c r="T437" s="284"/>
      <c r="U437" s="284"/>
      <c r="V437" s="284"/>
      <c r="W437" s="284"/>
      <c r="X437" s="284"/>
      <c r="Y437" s="284"/>
      <c r="Z437" s="284"/>
      <c r="AA437" s="284"/>
    </row>
    <row r="438" spans="1:27" s="293" customFormat="1" ht="15" customHeight="1" x14ac:dyDescent="0.3">
      <c r="A438" s="281"/>
      <c r="B438" s="281"/>
      <c r="C438" s="34"/>
      <c r="D438" s="34"/>
      <c r="E438" s="33"/>
      <c r="F438" s="33"/>
      <c r="G438" s="33"/>
      <c r="I438" s="625">
        <v>1436.1417716366691</v>
      </c>
      <c r="J438" s="625">
        <v>115.49607757722941</v>
      </c>
      <c r="K438" s="33"/>
      <c r="L438" s="820"/>
      <c r="M438" s="282"/>
      <c r="N438" s="284"/>
      <c r="O438" s="284"/>
      <c r="P438" s="284"/>
      <c r="Q438" s="284"/>
      <c r="R438" s="284"/>
      <c r="S438" s="284"/>
      <c r="T438" s="284"/>
      <c r="U438" s="284"/>
      <c r="V438" s="284"/>
      <c r="W438" s="284"/>
      <c r="X438" s="284"/>
      <c r="Y438" s="284"/>
      <c r="Z438" s="284"/>
      <c r="AA438" s="284"/>
    </row>
    <row r="439" spans="1:27" s="293" customFormat="1" ht="15" customHeight="1" x14ac:dyDescent="0.3">
      <c r="A439" s="281"/>
      <c r="B439" s="281"/>
      <c r="C439" s="34"/>
      <c r="D439" s="34"/>
      <c r="E439" s="33"/>
      <c r="F439" s="33"/>
      <c r="G439" s="33"/>
      <c r="H439" s="33"/>
      <c r="I439" s="33"/>
      <c r="J439" s="33"/>
      <c r="K439" s="33"/>
      <c r="L439" s="819"/>
      <c r="M439" s="282"/>
      <c r="N439" s="284"/>
      <c r="O439" s="284"/>
      <c r="P439" s="284"/>
      <c r="Q439" s="284"/>
      <c r="R439" s="284"/>
      <c r="S439" s="284"/>
      <c r="T439" s="284"/>
      <c r="U439" s="284"/>
      <c r="V439" s="284"/>
      <c r="W439" s="284"/>
      <c r="X439" s="284"/>
      <c r="Y439" s="284"/>
      <c r="Z439" s="284"/>
      <c r="AA439" s="284"/>
    </row>
    <row r="440" spans="1:27" x14ac:dyDescent="0.3">
      <c r="C440" s="159" t="s">
        <v>718</v>
      </c>
      <c r="D440" s="271" t="s">
        <v>142</v>
      </c>
      <c r="E440" s="271"/>
      <c r="F440" s="25"/>
      <c r="G440" s="25"/>
      <c r="H440" s="25"/>
      <c r="I440" s="25"/>
      <c r="J440" s="25"/>
      <c r="K440" s="819"/>
    </row>
    <row r="441" spans="1:27" ht="13.8" thickBot="1" x14ac:dyDescent="0.35">
      <c r="D441" s="25"/>
      <c r="E441" s="25"/>
      <c r="F441" s="25"/>
      <c r="G441" s="25"/>
      <c r="H441" s="25"/>
      <c r="I441" s="25"/>
      <c r="J441" s="25"/>
    </row>
    <row r="442" spans="1:27" ht="13.8" thickBot="1" x14ac:dyDescent="0.35">
      <c r="C442" s="159"/>
      <c r="D442" s="396"/>
      <c r="E442" s="33"/>
      <c r="F442" s="33"/>
      <c r="G442" s="33"/>
      <c r="H442" s="33"/>
      <c r="I442" s="33"/>
      <c r="J442" s="33"/>
      <c r="K442" s="819"/>
      <c r="M442" s="33"/>
      <c r="N442" s="33"/>
    </row>
    <row r="443" spans="1:27" ht="13.8" thickBot="1" x14ac:dyDescent="0.35">
      <c r="C443" s="397" t="s">
        <v>143</v>
      </c>
      <c r="D443" s="396"/>
      <c r="E443" s="33"/>
      <c r="F443" s="33"/>
      <c r="G443" s="33"/>
      <c r="H443" s="33"/>
      <c r="I443" s="33"/>
      <c r="J443" s="33"/>
      <c r="K443" s="819"/>
      <c r="M443" s="33"/>
      <c r="N443" s="33"/>
    </row>
    <row r="444" spans="1:27" ht="13.8" thickBot="1" x14ac:dyDescent="0.35">
      <c r="C444" s="398" t="s">
        <v>144</v>
      </c>
      <c r="D444" s="34"/>
      <c r="E444" s="33"/>
      <c r="F444" s="33"/>
      <c r="G444" s="33"/>
      <c r="H444" s="33"/>
      <c r="I444" s="33"/>
      <c r="J444" s="33"/>
      <c r="K444" s="819"/>
      <c r="L444" s="819"/>
      <c r="M444" s="33"/>
      <c r="N444" s="33"/>
    </row>
    <row r="445" spans="1:27" ht="15.6" customHeight="1" x14ac:dyDescent="0.3">
      <c r="C445" s="399" t="s">
        <v>109</v>
      </c>
      <c r="D445" s="27" t="s">
        <v>1</v>
      </c>
      <c r="E445" s="27" t="s">
        <v>17</v>
      </c>
      <c r="F445" s="27" t="s">
        <v>18</v>
      </c>
      <c r="G445" s="400" t="s">
        <v>76</v>
      </c>
      <c r="H445" s="27" t="s">
        <v>77</v>
      </c>
      <c r="I445" s="27" t="s">
        <v>78</v>
      </c>
      <c r="J445" s="33"/>
      <c r="K445" s="33"/>
      <c r="L445" s="325"/>
      <c r="N445" s="325"/>
    </row>
    <row r="446" spans="1:27" s="278" customFormat="1" ht="15.6" customHeight="1" x14ac:dyDescent="0.3">
      <c r="A446" s="277"/>
      <c r="B446" s="870" t="s">
        <v>145</v>
      </c>
      <c r="C446" s="871"/>
      <c r="D446" s="80">
        <v>55.37</v>
      </c>
      <c r="E446" s="187">
        <v>0.14000000000000001</v>
      </c>
      <c r="F446" s="187">
        <v>0.6</v>
      </c>
      <c r="G446" s="401">
        <v>2</v>
      </c>
      <c r="H446" s="187">
        <v>9.3021600000000007</v>
      </c>
      <c r="I446" s="187">
        <v>148.39159999999998</v>
      </c>
      <c r="K446" s="360"/>
      <c r="L446" s="360"/>
      <c r="N446" s="360"/>
      <c r="O446" s="279"/>
      <c r="P446" s="279"/>
      <c r="Q446" s="279"/>
      <c r="R446" s="279"/>
      <c r="S446" s="279"/>
      <c r="T446" s="279"/>
      <c r="U446" s="279"/>
      <c r="V446" s="279"/>
      <c r="W446" s="279"/>
      <c r="X446" s="279"/>
      <c r="Y446" s="279"/>
      <c r="Z446" s="279"/>
      <c r="AA446" s="279"/>
    </row>
    <row r="447" spans="1:27" s="278" customFormat="1" ht="15.6" customHeight="1" x14ac:dyDescent="0.3">
      <c r="A447" s="277"/>
      <c r="B447" s="870" t="s">
        <v>146</v>
      </c>
      <c r="C447" s="871"/>
      <c r="D447" s="80">
        <v>2.2300000000000004</v>
      </c>
      <c r="E447" s="187">
        <v>0.14000000000000001</v>
      </c>
      <c r="F447" s="187">
        <v>0.6</v>
      </c>
      <c r="G447" s="187">
        <v>8</v>
      </c>
      <c r="H447" s="187">
        <v>1.4985600000000003</v>
      </c>
      <c r="I447" s="187">
        <v>23.905600000000003</v>
      </c>
      <c r="K447" s="360"/>
      <c r="L447" s="360"/>
      <c r="N447" s="360"/>
      <c r="O447" s="279"/>
      <c r="P447" s="279"/>
      <c r="Q447" s="279"/>
      <c r="R447" s="279"/>
      <c r="S447" s="279"/>
      <c r="T447" s="279"/>
      <c r="U447" s="279"/>
      <c r="V447" s="279"/>
      <c r="W447" s="279"/>
      <c r="X447" s="279"/>
      <c r="Y447" s="279"/>
      <c r="Z447" s="279"/>
      <c r="AA447" s="279"/>
    </row>
    <row r="448" spans="1:27" s="278" customFormat="1" ht="15.6" customHeight="1" x14ac:dyDescent="0.3">
      <c r="A448" s="277"/>
      <c r="B448" s="870" t="s">
        <v>147</v>
      </c>
      <c r="C448" s="871"/>
      <c r="D448" s="80">
        <v>52.6</v>
      </c>
      <c r="E448" s="187">
        <v>0.14000000000000001</v>
      </c>
      <c r="F448" s="187">
        <v>0.6</v>
      </c>
      <c r="G448" s="187">
        <v>2</v>
      </c>
      <c r="H448" s="187">
        <v>8.8368000000000002</v>
      </c>
      <c r="I448" s="187">
        <v>140.96799999999999</v>
      </c>
      <c r="K448" s="360"/>
      <c r="L448" s="183"/>
      <c r="N448" s="183"/>
      <c r="O448" s="279"/>
      <c r="P448" s="279"/>
      <c r="Q448" s="279"/>
      <c r="R448" s="279"/>
      <c r="S448" s="279"/>
      <c r="T448" s="279"/>
      <c r="U448" s="279"/>
      <c r="V448" s="279"/>
      <c r="W448" s="279"/>
      <c r="X448" s="279"/>
      <c r="Y448" s="279"/>
      <c r="Z448" s="279"/>
      <c r="AA448" s="279"/>
    </row>
    <row r="449" spans="1:27" s="278" customFormat="1" ht="15.6" customHeight="1" x14ac:dyDescent="0.3">
      <c r="A449" s="277"/>
      <c r="B449" s="870" t="s">
        <v>148</v>
      </c>
      <c r="C449" s="871"/>
      <c r="D449" s="186">
        <v>4.7300000000000004</v>
      </c>
      <c r="E449" s="187">
        <v>0.14000000000000001</v>
      </c>
      <c r="F449" s="187">
        <v>0.6</v>
      </c>
      <c r="G449" s="390">
        <v>2</v>
      </c>
      <c r="H449" s="187">
        <v>0.79464000000000012</v>
      </c>
      <c r="I449" s="187">
        <v>12.676399999999999</v>
      </c>
      <c r="K449" s="360"/>
      <c r="L449" s="183"/>
      <c r="N449" s="183"/>
      <c r="O449" s="279"/>
      <c r="P449" s="279"/>
      <c r="Q449" s="279"/>
      <c r="R449" s="279"/>
      <c r="S449" s="279"/>
      <c r="T449" s="279"/>
      <c r="U449" s="279"/>
      <c r="V449" s="279"/>
      <c r="W449" s="279"/>
      <c r="X449" s="279"/>
      <c r="Y449" s="279"/>
      <c r="Z449" s="279"/>
      <c r="AA449" s="279"/>
    </row>
    <row r="450" spans="1:27" s="278" customFormat="1" ht="15.6" customHeight="1" x14ac:dyDescent="0.3">
      <c r="A450" s="277"/>
      <c r="B450" s="870" t="s">
        <v>149</v>
      </c>
      <c r="C450" s="871"/>
      <c r="D450" s="186">
        <v>4.3899999999999997</v>
      </c>
      <c r="E450" s="390">
        <v>0.25</v>
      </c>
      <c r="F450" s="390">
        <v>0.45</v>
      </c>
      <c r="G450" s="390">
        <v>8</v>
      </c>
      <c r="H450" s="187">
        <v>3.9509999999999996</v>
      </c>
      <c r="I450" s="187">
        <v>40.387999999999991</v>
      </c>
      <c r="K450" s="183"/>
      <c r="L450" s="183"/>
      <c r="N450" s="183"/>
      <c r="O450" s="279"/>
      <c r="P450" s="279"/>
      <c r="Q450" s="279"/>
      <c r="R450" s="279"/>
      <c r="S450" s="279"/>
      <c r="T450" s="279"/>
      <c r="U450" s="279"/>
      <c r="V450" s="279"/>
      <c r="W450" s="279"/>
      <c r="X450" s="279"/>
      <c r="Y450" s="279"/>
      <c r="Z450" s="279"/>
      <c r="AA450" s="279"/>
    </row>
    <row r="451" spans="1:27" s="278" customFormat="1" ht="15.6" customHeight="1" x14ac:dyDescent="0.3">
      <c r="A451" s="277"/>
      <c r="B451" s="870" t="s">
        <v>150</v>
      </c>
      <c r="C451" s="871"/>
      <c r="D451" s="186">
        <v>20.25</v>
      </c>
      <c r="E451" s="390">
        <v>0.14000000000000001</v>
      </c>
      <c r="F451" s="390">
        <v>0.45</v>
      </c>
      <c r="G451" s="390">
        <v>4</v>
      </c>
      <c r="H451" s="187">
        <v>5.1030000000000015</v>
      </c>
      <c r="I451" s="187">
        <v>84.240000000000009</v>
      </c>
      <c r="K451" s="183"/>
      <c r="L451" s="183"/>
      <c r="N451" s="183"/>
      <c r="O451" s="279"/>
      <c r="P451" s="279"/>
      <c r="Q451" s="279"/>
      <c r="R451" s="279"/>
      <c r="S451" s="279"/>
      <c r="T451" s="279"/>
      <c r="U451" s="279"/>
      <c r="V451" s="279"/>
      <c r="W451" s="279"/>
      <c r="X451" s="279"/>
      <c r="Y451" s="279"/>
      <c r="Z451" s="279"/>
      <c r="AA451" s="279"/>
    </row>
    <row r="452" spans="1:27" s="278" customFormat="1" ht="15.6" customHeight="1" x14ac:dyDescent="0.3">
      <c r="A452" s="277"/>
      <c r="B452" s="870" t="s">
        <v>151</v>
      </c>
      <c r="C452" s="871"/>
      <c r="D452" s="186">
        <v>19.25</v>
      </c>
      <c r="E452" s="390">
        <v>0.27</v>
      </c>
      <c r="F452" s="390">
        <v>0.4</v>
      </c>
      <c r="G452" s="390">
        <v>2</v>
      </c>
      <c r="H452" s="187">
        <v>4.1580000000000004</v>
      </c>
      <c r="I452" s="187">
        <v>41.195</v>
      </c>
      <c r="K452" s="183"/>
      <c r="L452" s="182"/>
      <c r="M452" s="279"/>
      <c r="N452" s="183"/>
      <c r="O452" s="279"/>
      <c r="P452" s="279"/>
      <c r="Q452" s="279"/>
      <c r="R452" s="279"/>
      <c r="S452" s="279"/>
      <c r="T452" s="279"/>
      <c r="U452" s="279"/>
      <c r="V452" s="279"/>
      <c r="W452" s="279"/>
      <c r="X452" s="279"/>
      <c r="Y452" s="279"/>
      <c r="Z452" s="279"/>
      <c r="AA452" s="279"/>
    </row>
    <row r="453" spans="1:27" s="278" customFormat="1" ht="15.6" customHeight="1" x14ac:dyDescent="0.3">
      <c r="A453" s="277"/>
      <c r="B453" s="870" t="s">
        <v>152</v>
      </c>
      <c r="C453" s="871"/>
      <c r="D453" s="186">
        <v>5.4200000000000008</v>
      </c>
      <c r="E453" s="390">
        <v>0.2</v>
      </c>
      <c r="F453" s="390">
        <v>0.6</v>
      </c>
      <c r="G453" s="390">
        <v>4</v>
      </c>
      <c r="H453" s="187">
        <v>2.6016000000000004</v>
      </c>
      <c r="I453" s="187">
        <v>30.352000000000004</v>
      </c>
      <c r="K453" s="183"/>
      <c r="L453" s="182"/>
      <c r="M453" s="279"/>
      <c r="N453" s="183"/>
      <c r="O453" s="279"/>
      <c r="P453" s="279"/>
      <c r="Q453" s="279"/>
      <c r="R453" s="279"/>
      <c r="S453" s="279"/>
      <c r="T453" s="279"/>
      <c r="U453" s="279"/>
      <c r="V453" s="279"/>
      <c r="W453" s="279"/>
      <c r="X453" s="279"/>
      <c r="Y453" s="279"/>
      <c r="Z453" s="279"/>
      <c r="AA453" s="279"/>
    </row>
    <row r="454" spans="1:27" s="278" customFormat="1" ht="15.6" customHeight="1" x14ac:dyDescent="0.3">
      <c r="A454" s="277"/>
      <c r="B454" s="872" t="s">
        <v>418</v>
      </c>
      <c r="C454" s="873"/>
      <c r="D454" s="402">
        <v>23.9</v>
      </c>
      <c r="E454" s="403">
        <v>0.17</v>
      </c>
      <c r="F454" s="403">
        <v>0.67</v>
      </c>
      <c r="G454" s="403">
        <v>32</v>
      </c>
      <c r="H454" s="404">
        <v>87.110720000000001</v>
      </c>
      <c r="I454" s="404">
        <v>1154.848</v>
      </c>
      <c r="K454" s="183"/>
      <c r="L454" s="182"/>
      <c r="M454" s="279"/>
      <c r="N454" s="183"/>
      <c r="O454" s="279"/>
      <c r="P454" s="279"/>
      <c r="Q454" s="279"/>
      <c r="R454" s="279"/>
      <c r="S454" s="279"/>
      <c r="T454" s="279"/>
      <c r="U454" s="279"/>
      <c r="V454" s="279"/>
      <c r="W454" s="279"/>
      <c r="X454" s="279"/>
      <c r="Y454" s="279"/>
      <c r="Z454" s="279"/>
      <c r="AA454" s="279"/>
    </row>
    <row r="455" spans="1:27" s="278" customFormat="1" ht="15.6" customHeight="1" x14ac:dyDescent="0.3">
      <c r="A455" s="277"/>
      <c r="B455" s="872" t="s">
        <v>418</v>
      </c>
      <c r="C455" s="873"/>
      <c r="D455" s="402">
        <v>4.7300000000000004</v>
      </c>
      <c r="E455" s="403">
        <v>0.17</v>
      </c>
      <c r="F455" s="403">
        <v>0.67</v>
      </c>
      <c r="G455" s="403">
        <v>4</v>
      </c>
      <c r="H455" s="404">
        <v>2.1549880000000003</v>
      </c>
      <c r="I455" s="404">
        <v>28.569200000000002</v>
      </c>
      <c r="K455" s="189"/>
      <c r="L455" s="182"/>
      <c r="M455" s="279"/>
      <c r="N455" s="183"/>
      <c r="O455" s="279"/>
      <c r="P455" s="279"/>
      <c r="Q455" s="279"/>
      <c r="R455" s="279"/>
      <c r="S455" s="279"/>
      <c r="T455" s="279"/>
      <c r="U455" s="279"/>
      <c r="V455" s="279"/>
      <c r="W455" s="279"/>
      <c r="X455" s="279"/>
      <c r="Y455" s="279"/>
      <c r="Z455" s="279"/>
      <c r="AA455" s="279"/>
    </row>
    <row r="456" spans="1:27" s="278" customFormat="1" ht="38.4" customHeight="1" x14ac:dyDescent="0.3">
      <c r="A456" s="277"/>
      <c r="B456" s="870" t="s">
        <v>417</v>
      </c>
      <c r="C456" s="871"/>
      <c r="D456" s="186">
        <v>3.8349999999999991</v>
      </c>
      <c r="E456" s="390">
        <v>0.2</v>
      </c>
      <c r="F456" s="390">
        <v>0.6</v>
      </c>
      <c r="G456" s="390">
        <v>20</v>
      </c>
      <c r="H456" s="405">
        <v>9.2039999999999988</v>
      </c>
      <c r="I456" s="405">
        <v>107.37999999999997</v>
      </c>
      <c r="K456" s="189"/>
      <c r="L456" s="182"/>
      <c r="M456" s="279"/>
      <c r="N456" s="183"/>
      <c r="O456" s="279"/>
      <c r="P456" s="279"/>
      <c r="Q456" s="279"/>
      <c r="R456" s="279"/>
      <c r="S456" s="279"/>
      <c r="T456" s="279"/>
      <c r="U456" s="279"/>
      <c r="V456" s="279"/>
      <c r="W456" s="279"/>
      <c r="X456" s="279"/>
      <c r="Y456" s="279"/>
      <c r="Z456" s="279"/>
      <c r="AA456" s="279"/>
    </row>
    <row r="457" spans="1:27" s="278" customFormat="1" ht="15.6" customHeight="1" x14ac:dyDescent="0.3">
      <c r="A457" s="277"/>
      <c r="B457" s="277"/>
      <c r="C457" s="241"/>
      <c r="D457" s="182"/>
      <c r="E457" s="183"/>
      <c r="F457" s="183"/>
      <c r="G457" s="183"/>
      <c r="H457" s="868">
        <v>134.71546800000002</v>
      </c>
      <c r="I457" s="590">
        <v>1183.4171999999999</v>
      </c>
      <c r="J457" s="591" t="s">
        <v>645</v>
      </c>
      <c r="K457" s="185"/>
      <c r="L457" s="182"/>
      <c r="M457" s="279"/>
      <c r="N457" s="183"/>
      <c r="O457" s="279"/>
      <c r="P457" s="279"/>
      <c r="Q457" s="279"/>
      <c r="R457" s="279"/>
      <c r="S457" s="279"/>
      <c r="T457" s="279"/>
      <c r="U457" s="279"/>
      <c r="V457" s="279"/>
      <c r="W457" s="279"/>
      <c r="X457" s="279"/>
      <c r="Y457" s="279"/>
      <c r="Z457" s="279"/>
      <c r="AA457" s="279"/>
    </row>
    <row r="458" spans="1:27" s="278" customFormat="1" x14ac:dyDescent="0.3">
      <c r="A458" s="277"/>
      <c r="B458" s="277"/>
      <c r="C458" s="241"/>
      <c r="D458" s="406"/>
      <c r="E458" s="183"/>
      <c r="F458" s="183"/>
      <c r="G458" s="183"/>
      <c r="H458" s="869"/>
      <c r="I458" s="401">
        <v>629.49659999999994</v>
      </c>
      <c r="J458" s="394" t="s">
        <v>645</v>
      </c>
      <c r="K458" s="183"/>
      <c r="L458" s="182"/>
      <c r="M458" s="279"/>
      <c r="N458" s="183"/>
      <c r="O458" s="279"/>
      <c r="P458" s="279"/>
      <c r="Q458" s="279"/>
      <c r="R458" s="279"/>
      <c r="S458" s="279"/>
      <c r="T458" s="279"/>
      <c r="U458" s="279"/>
      <c r="V458" s="279"/>
      <c r="W458" s="279"/>
      <c r="X458" s="279"/>
      <c r="Y458" s="279"/>
      <c r="Z458" s="279"/>
      <c r="AA458" s="279"/>
    </row>
    <row r="459" spans="1:27" s="278" customFormat="1" x14ac:dyDescent="0.3">
      <c r="A459" s="277"/>
      <c r="B459" s="277"/>
      <c r="C459" s="340" t="s">
        <v>153</v>
      </c>
      <c r="D459" s="407"/>
      <c r="E459" s="183"/>
      <c r="F459" s="183"/>
      <c r="G459" s="183"/>
      <c r="H459" s="395" t="s">
        <v>652</v>
      </c>
      <c r="I459" s="183"/>
      <c r="J459" s="183"/>
      <c r="K459" s="183"/>
      <c r="L459" s="182"/>
      <c r="M459" s="279"/>
      <c r="N459" s="183"/>
      <c r="O459" s="279"/>
      <c r="P459" s="279"/>
      <c r="Q459" s="279"/>
      <c r="R459" s="279"/>
      <c r="S459" s="279"/>
      <c r="T459" s="279"/>
      <c r="U459" s="279"/>
      <c r="V459" s="279"/>
      <c r="W459" s="279"/>
      <c r="X459" s="279"/>
      <c r="Y459" s="279"/>
      <c r="Z459" s="279"/>
      <c r="AA459" s="279"/>
    </row>
    <row r="460" spans="1:27" x14ac:dyDescent="0.3">
      <c r="C460" s="408"/>
      <c r="D460" s="34"/>
      <c r="E460" s="33"/>
      <c r="F460" s="33"/>
      <c r="G460" s="33"/>
      <c r="H460" s="33"/>
      <c r="I460" s="33"/>
      <c r="J460" s="33"/>
      <c r="K460" s="33"/>
      <c r="L460" s="819"/>
      <c r="M460" s="26"/>
      <c r="N460" s="33"/>
    </row>
    <row r="461" spans="1:27" s="278" customFormat="1" x14ac:dyDescent="0.3">
      <c r="A461" s="277"/>
      <c r="B461" s="277"/>
      <c r="C461" s="185"/>
      <c r="D461" s="186" t="s">
        <v>12</v>
      </c>
      <c r="E461" s="235" t="s">
        <v>12</v>
      </c>
      <c r="F461" s="186" t="s">
        <v>89</v>
      </c>
      <c r="G461" s="186" t="s">
        <v>125</v>
      </c>
      <c r="H461" s="183"/>
      <c r="I461" s="183"/>
      <c r="J461" s="183"/>
      <c r="K461" s="183"/>
      <c r="L461" s="182"/>
      <c r="M461" s="279"/>
      <c r="N461" s="183"/>
      <c r="O461" s="279"/>
      <c r="P461" s="279"/>
      <c r="Q461" s="279"/>
      <c r="R461" s="279"/>
      <c r="S461" s="279"/>
      <c r="T461" s="279"/>
      <c r="U461" s="279"/>
      <c r="V461" s="279"/>
      <c r="W461" s="279"/>
      <c r="X461" s="279"/>
      <c r="Y461" s="279"/>
      <c r="Z461" s="279"/>
      <c r="AA461" s="279"/>
    </row>
    <row r="462" spans="1:27" s="278" customFormat="1" x14ac:dyDescent="0.3">
      <c r="A462" s="277"/>
      <c r="B462" s="277"/>
      <c r="C462" s="185"/>
      <c r="D462" s="236">
        <v>0.22500000000000001</v>
      </c>
      <c r="E462" s="391">
        <v>0.9</v>
      </c>
      <c r="F462" s="390">
        <v>8</v>
      </c>
      <c r="G462" s="390">
        <v>1.62</v>
      </c>
      <c r="H462" s="183"/>
      <c r="I462" s="183"/>
      <c r="J462" s="183"/>
      <c r="K462" s="183"/>
      <c r="L462" s="182"/>
      <c r="M462" s="279"/>
      <c r="N462" s="183"/>
      <c r="O462" s="279"/>
      <c r="P462" s="279"/>
      <c r="Q462" s="279"/>
      <c r="R462" s="279"/>
      <c r="S462" s="279"/>
      <c r="T462" s="279"/>
      <c r="U462" s="279"/>
      <c r="V462" s="279"/>
      <c r="W462" s="279"/>
      <c r="X462" s="279"/>
      <c r="Y462" s="279"/>
      <c r="Z462" s="279"/>
      <c r="AA462" s="279"/>
    </row>
    <row r="463" spans="1:27" s="278" customFormat="1" x14ac:dyDescent="0.3">
      <c r="A463" s="277"/>
      <c r="B463" s="277"/>
      <c r="C463" s="902" t="s">
        <v>156</v>
      </c>
      <c r="D463" s="236">
        <v>0.65200000000000002</v>
      </c>
      <c r="E463" s="391">
        <v>0.35</v>
      </c>
      <c r="F463" s="390">
        <v>1</v>
      </c>
      <c r="G463" s="390">
        <v>0.22819999999999999</v>
      </c>
      <c r="H463" s="183"/>
      <c r="I463" s="183"/>
      <c r="J463" s="183"/>
      <c r="K463" s="183"/>
      <c r="L463" s="182"/>
      <c r="M463" s="279"/>
      <c r="N463" s="183"/>
      <c r="O463" s="279"/>
      <c r="P463" s="279"/>
      <c r="Q463" s="279"/>
      <c r="R463" s="279"/>
      <c r="S463" s="279"/>
      <c r="T463" s="279"/>
      <c r="U463" s="279"/>
      <c r="V463" s="279"/>
      <c r="W463" s="279"/>
      <c r="X463" s="279"/>
      <c r="Y463" s="279"/>
      <c r="Z463" s="279"/>
      <c r="AA463" s="279"/>
    </row>
    <row r="464" spans="1:27" s="278" customFormat="1" x14ac:dyDescent="0.3">
      <c r="A464" s="277"/>
      <c r="B464" s="277"/>
      <c r="C464" s="916"/>
      <c r="D464" s="236">
        <v>0.7</v>
      </c>
      <c r="E464" s="391">
        <v>0.15</v>
      </c>
      <c r="F464" s="390">
        <v>1</v>
      </c>
      <c r="G464" s="390">
        <v>0.105</v>
      </c>
      <c r="H464" s="183"/>
      <c r="I464" s="183"/>
      <c r="J464" s="183"/>
      <c r="K464" s="183"/>
      <c r="L464" s="183"/>
      <c r="N464" s="183"/>
      <c r="O464" s="279"/>
      <c r="P464" s="279"/>
      <c r="Q464" s="279"/>
      <c r="R464" s="279"/>
      <c r="S464" s="279"/>
      <c r="T464" s="279"/>
      <c r="U464" s="279"/>
      <c r="V464" s="279"/>
      <c r="W464" s="279"/>
      <c r="X464" s="279"/>
      <c r="Y464" s="279"/>
      <c r="Z464" s="279"/>
      <c r="AA464" s="279"/>
    </row>
    <row r="465" spans="1:27" s="278" customFormat="1" x14ac:dyDescent="0.3">
      <c r="A465" s="277"/>
      <c r="B465" s="277"/>
      <c r="C465" s="916"/>
      <c r="D465" s="186">
        <v>8.5</v>
      </c>
      <c r="E465" s="390">
        <v>0.35</v>
      </c>
      <c r="F465" s="390">
        <v>1</v>
      </c>
      <c r="G465" s="390">
        <v>2.9749999999999996</v>
      </c>
      <c r="H465" s="183"/>
      <c r="I465" s="183"/>
      <c r="J465" s="183"/>
      <c r="K465" s="183"/>
      <c r="L465" s="183"/>
      <c r="N465" s="183"/>
      <c r="O465" s="279"/>
      <c r="P465" s="279"/>
      <c r="Q465" s="279"/>
      <c r="R465" s="279"/>
      <c r="S465" s="279"/>
      <c r="T465" s="279"/>
      <c r="U465" s="279"/>
      <c r="V465" s="279"/>
      <c r="W465" s="279"/>
      <c r="X465" s="279"/>
      <c r="Y465" s="279"/>
      <c r="Z465" s="279"/>
      <c r="AA465" s="279"/>
    </row>
    <row r="466" spans="1:27" s="278" customFormat="1" x14ac:dyDescent="0.3">
      <c r="A466" s="277"/>
      <c r="B466" s="277"/>
      <c r="C466" s="916"/>
      <c r="D466" s="186"/>
      <c r="E466" s="390"/>
      <c r="F466" s="390"/>
      <c r="G466" s="390"/>
      <c r="H466" s="183"/>
      <c r="I466" s="183"/>
      <c r="J466" s="183"/>
      <c r="K466" s="183"/>
      <c r="L466" s="183"/>
      <c r="N466" s="183"/>
      <c r="O466" s="279"/>
      <c r="P466" s="279"/>
      <c r="Q466" s="279"/>
      <c r="R466" s="279"/>
      <c r="S466" s="279"/>
      <c r="T466" s="279"/>
      <c r="U466" s="279"/>
      <c r="V466" s="279"/>
      <c r="W466" s="279"/>
      <c r="X466" s="279"/>
      <c r="Y466" s="279"/>
      <c r="Z466" s="279"/>
      <c r="AA466" s="279"/>
    </row>
    <row r="467" spans="1:27" s="278" customFormat="1" x14ac:dyDescent="0.3">
      <c r="A467" s="277"/>
      <c r="B467" s="277"/>
      <c r="C467" s="903"/>
      <c r="D467" s="917" t="s">
        <v>436</v>
      </c>
      <c r="E467" s="917"/>
      <c r="F467" s="917"/>
      <c r="G467" s="390">
        <v>4.9281999999999995</v>
      </c>
      <c r="H467" s="183"/>
      <c r="I467" s="183"/>
      <c r="J467" s="183"/>
      <c r="K467" s="183"/>
      <c r="L467" s="183"/>
      <c r="N467" s="183"/>
      <c r="O467" s="279"/>
      <c r="P467" s="279"/>
      <c r="Q467" s="279"/>
      <c r="R467" s="279"/>
      <c r="S467" s="279"/>
      <c r="T467" s="279"/>
      <c r="U467" s="279"/>
      <c r="V467" s="279"/>
      <c r="W467" s="279"/>
      <c r="X467" s="279"/>
      <c r="Y467" s="279"/>
      <c r="Z467" s="279"/>
      <c r="AA467" s="279"/>
    </row>
    <row r="468" spans="1:27" s="278" customFormat="1" x14ac:dyDescent="0.3">
      <c r="A468" s="277"/>
      <c r="B468" s="277"/>
      <c r="C468" s="241"/>
      <c r="D468" s="241"/>
      <c r="E468" s="241"/>
      <c r="F468" s="241"/>
      <c r="G468" s="183"/>
      <c r="H468" s="183"/>
      <c r="I468" s="183"/>
      <c r="J468" s="183"/>
      <c r="K468" s="183"/>
      <c r="L468" s="183"/>
      <c r="N468" s="183"/>
      <c r="O468" s="279"/>
      <c r="P468" s="279"/>
      <c r="Q468" s="279"/>
      <c r="R468" s="279"/>
      <c r="S468" s="279"/>
      <c r="T468" s="279"/>
      <c r="U468" s="279"/>
      <c r="V468" s="279"/>
      <c r="W468" s="279"/>
      <c r="X468" s="279"/>
      <c r="Y468" s="279"/>
      <c r="Z468" s="279"/>
      <c r="AA468" s="279"/>
    </row>
    <row r="469" spans="1:27" s="278" customFormat="1" x14ac:dyDescent="0.3">
      <c r="A469" s="277"/>
      <c r="B469" s="277"/>
      <c r="C469" s="241"/>
      <c r="D469" s="186" t="s">
        <v>12</v>
      </c>
      <c r="E469" s="186" t="s">
        <v>12</v>
      </c>
      <c r="F469" s="186" t="s">
        <v>89</v>
      </c>
      <c r="G469" s="186" t="s">
        <v>125</v>
      </c>
      <c r="H469" s="183"/>
      <c r="I469" s="183"/>
      <c r="J469" s="183"/>
      <c r="K469" s="183"/>
      <c r="L469" s="183"/>
      <c r="N469" s="183"/>
      <c r="O469" s="279"/>
      <c r="P469" s="279"/>
      <c r="Q469" s="279"/>
      <c r="R469" s="279"/>
      <c r="S469" s="279"/>
      <c r="T469" s="279"/>
      <c r="U469" s="279"/>
      <c r="V469" s="279"/>
      <c r="W469" s="279"/>
      <c r="X469" s="279"/>
      <c r="Y469" s="279"/>
      <c r="Z469" s="279"/>
      <c r="AA469" s="279"/>
    </row>
    <row r="470" spans="1:27" s="278" customFormat="1" x14ac:dyDescent="0.3">
      <c r="A470" s="277"/>
      <c r="B470" s="277"/>
      <c r="C470" s="241"/>
      <c r="D470" s="390">
        <v>0.65200000000000002</v>
      </c>
      <c r="E470" s="390">
        <v>0.27</v>
      </c>
      <c r="F470" s="390">
        <v>1</v>
      </c>
      <c r="G470" s="390">
        <v>0.17604000000000003</v>
      </c>
      <c r="H470" s="183"/>
      <c r="I470" s="183"/>
      <c r="J470" s="183"/>
      <c r="K470" s="183"/>
      <c r="L470" s="183"/>
      <c r="N470" s="183"/>
      <c r="O470" s="279"/>
      <c r="P470" s="279"/>
      <c r="Q470" s="279"/>
      <c r="R470" s="279"/>
      <c r="S470" s="279"/>
      <c r="T470" s="279"/>
      <c r="U470" s="279"/>
      <c r="V470" s="279"/>
      <c r="W470" s="279"/>
      <c r="X470" s="279"/>
      <c r="Y470" s="279"/>
      <c r="Z470" s="279"/>
      <c r="AA470" s="279"/>
    </row>
    <row r="471" spans="1:27" s="278" customFormat="1" x14ac:dyDescent="0.3">
      <c r="A471" s="277"/>
      <c r="B471" s="277"/>
      <c r="C471" s="241"/>
      <c r="D471" s="390">
        <v>8.5</v>
      </c>
      <c r="E471" s="390">
        <v>0.27</v>
      </c>
      <c r="F471" s="390">
        <v>1</v>
      </c>
      <c r="G471" s="390">
        <v>2.2949999999999999</v>
      </c>
      <c r="H471" s="183"/>
      <c r="I471" s="183"/>
      <c r="J471" s="183"/>
      <c r="K471" s="183"/>
      <c r="L471" s="183"/>
      <c r="N471" s="183"/>
      <c r="O471" s="279"/>
      <c r="P471" s="279"/>
      <c r="Q471" s="279"/>
      <c r="R471" s="279"/>
      <c r="S471" s="279"/>
      <c r="T471" s="279"/>
      <c r="U471" s="279"/>
      <c r="V471" s="279"/>
      <c r="W471" s="279"/>
      <c r="X471" s="279"/>
      <c r="Y471" s="279"/>
      <c r="Z471" s="279"/>
      <c r="AA471" s="279"/>
    </row>
    <row r="472" spans="1:27" s="278" customFormat="1" x14ac:dyDescent="0.3">
      <c r="A472" s="277"/>
      <c r="B472" s="277"/>
      <c r="C472" s="241"/>
      <c r="D472" s="875" t="s">
        <v>435</v>
      </c>
      <c r="E472" s="876"/>
      <c r="F472" s="877"/>
      <c r="G472" s="390">
        <v>2.4710399999999999</v>
      </c>
      <c r="H472" s="183"/>
      <c r="I472" s="183"/>
      <c r="J472" s="183"/>
      <c r="K472" s="183"/>
      <c r="L472" s="183"/>
      <c r="N472" s="183"/>
      <c r="O472" s="279"/>
      <c r="P472" s="279"/>
      <c r="Q472" s="279"/>
      <c r="R472" s="279"/>
      <c r="S472" s="279"/>
      <c r="T472" s="279"/>
      <c r="U472" s="279"/>
      <c r="V472" s="279"/>
      <c r="W472" s="279"/>
      <c r="X472" s="279"/>
      <c r="Y472" s="279"/>
      <c r="Z472" s="279"/>
      <c r="AA472" s="279"/>
    </row>
    <row r="473" spans="1:27" s="278" customFormat="1" x14ac:dyDescent="0.3">
      <c r="A473" s="277"/>
      <c r="B473" s="277"/>
      <c r="C473" s="241"/>
      <c r="D473" s="241"/>
      <c r="E473" s="183"/>
      <c r="F473" s="183"/>
      <c r="G473" s="183"/>
      <c r="H473" s="183"/>
      <c r="I473" s="183"/>
      <c r="J473" s="183"/>
      <c r="K473" s="183"/>
      <c r="L473" s="183"/>
      <c r="N473" s="183"/>
      <c r="O473" s="279"/>
      <c r="P473" s="279"/>
      <c r="Q473" s="279"/>
      <c r="R473" s="279"/>
      <c r="S473" s="279"/>
      <c r="T473" s="279"/>
      <c r="U473" s="279"/>
      <c r="V473" s="279"/>
      <c r="W473" s="279"/>
      <c r="X473" s="279"/>
      <c r="Y473" s="279"/>
      <c r="Z473" s="279"/>
      <c r="AA473" s="279"/>
    </row>
    <row r="474" spans="1:27" s="278" customFormat="1" x14ac:dyDescent="0.3">
      <c r="A474" s="277"/>
      <c r="B474" s="277"/>
      <c r="C474" s="241"/>
      <c r="D474" s="241" t="s">
        <v>439</v>
      </c>
      <c r="E474" s="409">
        <v>295.85856000000001</v>
      </c>
      <c r="F474" s="410" t="s">
        <v>4</v>
      </c>
      <c r="G474" s="183"/>
      <c r="H474" s="183"/>
      <c r="I474" s="183"/>
      <c r="J474" s="183"/>
      <c r="K474" s="183"/>
      <c r="L474" s="183"/>
      <c r="N474" s="183"/>
      <c r="O474" s="279"/>
      <c r="P474" s="279"/>
      <c r="Q474" s="279"/>
      <c r="R474" s="279"/>
      <c r="S474" s="279"/>
      <c r="T474" s="279"/>
      <c r="U474" s="279"/>
      <c r="V474" s="279"/>
      <c r="W474" s="279"/>
      <c r="X474" s="279"/>
      <c r="Y474" s="279"/>
      <c r="Z474" s="279"/>
      <c r="AA474" s="279"/>
    </row>
    <row r="475" spans="1:27" s="278" customFormat="1" x14ac:dyDescent="0.3">
      <c r="A475" s="277"/>
      <c r="B475" s="277"/>
      <c r="C475" s="241"/>
      <c r="D475" s="241"/>
      <c r="E475" s="183"/>
      <c r="F475" s="183"/>
      <c r="G475" s="183"/>
      <c r="H475" s="183"/>
      <c r="I475" s="183"/>
      <c r="J475" s="183"/>
      <c r="K475" s="183"/>
      <c r="L475" s="183"/>
      <c r="N475" s="183"/>
      <c r="O475" s="279"/>
      <c r="P475" s="279"/>
      <c r="Q475" s="279"/>
      <c r="R475" s="279"/>
      <c r="S475" s="279"/>
      <c r="T475" s="279"/>
      <c r="U475" s="279"/>
      <c r="V475" s="279"/>
      <c r="W475" s="279"/>
      <c r="X475" s="279"/>
      <c r="Y475" s="279"/>
      <c r="Z475" s="279"/>
      <c r="AA475" s="279"/>
    </row>
    <row r="476" spans="1:27" s="278" customFormat="1" x14ac:dyDescent="0.3">
      <c r="A476" s="277"/>
      <c r="B476" s="277"/>
      <c r="C476" s="241"/>
      <c r="D476" s="189" t="s">
        <v>440</v>
      </c>
      <c r="E476" s="183"/>
      <c r="F476" s="391">
        <v>31.934736000000001</v>
      </c>
      <c r="G476" s="394" t="s">
        <v>24</v>
      </c>
      <c r="H476" s="183"/>
      <c r="I476" s="183"/>
      <c r="J476" s="183"/>
      <c r="K476" s="183"/>
      <c r="L476" s="183"/>
      <c r="N476" s="183"/>
      <c r="O476" s="279"/>
      <c r="P476" s="279"/>
      <c r="Q476" s="279"/>
      <c r="R476" s="279"/>
      <c r="S476" s="279"/>
      <c r="T476" s="279"/>
      <c r="U476" s="279"/>
      <c r="V476" s="279"/>
      <c r="W476" s="279"/>
      <c r="X476" s="279"/>
      <c r="Y476" s="279"/>
      <c r="Z476" s="279"/>
      <c r="AA476" s="279"/>
    </row>
    <row r="477" spans="1:27" s="278" customFormat="1" x14ac:dyDescent="0.3">
      <c r="A477" s="277"/>
      <c r="B477" s="277"/>
      <c r="C477" s="241"/>
      <c r="D477" s="241"/>
      <c r="E477" s="183"/>
      <c r="F477" s="183"/>
      <c r="G477" s="183"/>
      <c r="H477" s="183"/>
      <c r="I477" s="183"/>
      <c r="J477" s="183"/>
      <c r="K477" s="183"/>
      <c r="L477" s="183"/>
      <c r="N477" s="183"/>
      <c r="O477" s="279"/>
      <c r="P477" s="279"/>
      <c r="Q477" s="279"/>
      <c r="R477" s="279"/>
      <c r="S477" s="279"/>
      <c r="T477" s="279"/>
      <c r="U477" s="279"/>
      <c r="V477" s="279"/>
      <c r="W477" s="279"/>
      <c r="X477" s="279"/>
      <c r="Y477" s="279"/>
      <c r="Z477" s="279"/>
      <c r="AA477" s="279"/>
    </row>
    <row r="478" spans="1:27" s="278" customFormat="1" x14ac:dyDescent="0.3">
      <c r="A478" s="277"/>
      <c r="B478" s="277"/>
      <c r="C478" s="185"/>
      <c r="D478" s="186" t="s">
        <v>12</v>
      </c>
      <c r="E478" s="235" t="s">
        <v>12</v>
      </c>
      <c r="F478" s="186" t="s">
        <v>89</v>
      </c>
      <c r="G478" s="186" t="s">
        <v>125</v>
      </c>
      <c r="H478" s="183"/>
      <c r="I478" s="183"/>
      <c r="J478" s="183"/>
      <c r="K478" s="183"/>
      <c r="L478" s="183"/>
      <c r="N478" s="183"/>
      <c r="O478" s="279"/>
      <c r="P478" s="279"/>
      <c r="Q478" s="279"/>
      <c r="R478" s="279"/>
      <c r="S478" s="279"/>
      <c r="T478" s="279"/>
      <c r="U478" s="279"/>
      <c r="V478" s="279"/>
      <c r="W478" s="279"/>
      <c r="X478" s="279"/>
      <c r="Y478" s="279"/>
      <c r="Z478" s="279"/>
      <c r="AA478" s="279"/>
    </row>
    <row r="479" spans="1:27" s="278" customFormat="1" x14ac:dyDescent="0.3">
      <c r="A479" s="277"/>
      <c r="B479" s="277"/>
      <c r="C479" s="185"/>
      <c r="D479" s="236">
        <v>0.56999999999999995</v>
      </c>
      <c r="E479" s="391">
        <v>0.7</v>
      </c>
      <c r="F479" s="390">
        <v>1</v>
      </c>
      <c r="G479" s="390">
        <v>0.39899999999999997</v>
      </c>
      <c r="H479" s="183"/>
      <c r="I479" s="183"/>
      <c r="J479" s="183"/>
      <c r="K479" s="183"/>
      <c r="L479" s="183"/>
      <c r="N479" s="183"/>
      <c r="O479" s="279"/>
      <c r="P479" s="279"/>
      <c r="Q479" s="279"/>
      <c r="R479" s="279"/>
      <c r="S479" s="279"/>
      <c r="T479" s="279"/>
      <c r="U479" s="279"/>
      <c r="V479" s="279"/>
      <c r="W479" s="279"/>
      <c r="X479" s="279"/>
      <c r="Y479" s="279"/>
      <c r="Z479" s="279"/>
      <c r="AA479" s="279"/>
    </row>
    <row r="480" spans="1:27" s="278" customFormat="1" x14ac:dyDescent="0.3">
      <c r="A480" s="277"/>
      <c r="B480" s="277"/>
      <c r="C480" s="902" t="s">
        <v>416</v>
      </c>
      <c r="D480" s="236">
        <v>0.7</v>
      </c>
      <c r="E480" s="391">
        <v>5.7</v>
      </c>
      <c r="F480" s="390">
        <v>1</v>
      </c>
      <c r="G480" s="390">
        <v>3.9899999999999998</v>
      </c>
      <c r="H480" s="183"/>
      <c r="I480" s="183"/>
      <c r="J480" s="183"/>
      <c r="K480" s="183"/>
      <c r="L480" s="183"/>
      <c r="N480" s="183"/>
      <c r="O480" s="279"/>
      <c r="P480" s="279"/>
      <c r="Q480" s="279"/>
      <c r="R480" s="279"/>
      <c r="S480" s="279"/>
      <c r="T480" s="279"/>
      <c r="U480" s="279"/>
      <c r="V480" s="279"/>
      <c r="W480" s="279"/>
      <c r="X480" s="279"/>
      <c r="Y480" s="279"/>
      <c r="Z480" s="279"/>
      <c r="AA480" s="279"/>
    </row>
    <row r="481" spans="1:27" s="278" customFormat="1" x14ac:dyDescent="0.3">
      <c r="A481" s="277"/>
      <c r="B481" s="277"/>
      <c r="C481" s="916"/>
      <c r="D481" s="236">
        <v>0.5</v>
      </c>
      <c r="E481" s="391">
        <v>0.52500000000000002</v>
      </c>
      <c r="F481" s="390">
        <v>1.05</v>
      </c>
      <c r="G481" s="390">
        <v>0.27562500000000001</v>
      </c>
      <c r="H481" s="183"/>
      <c r="I481" s="183"/>
      <c r="J481" s="183"/>
      <c r="K481" s="183"/>
      <c r="L481" s="183"/>
      <c r="N481" s="183"/>
      <c r="O481" s="279"/>
      <c r="P481" s="279"/>
      <c r="Q481" s="279"/>
      <c r="R481" s="279"/>
      <c r="S481" s="279"/>
      <c r="T481" s="279"/>
      <c r="U481" s="279"/>
      <c r="V481" s="279"/>
      <c r="W481" s="279"/>
      <c r="X481" s="279"/>
      <c r="Y481" s="279"/>
      <c r="Z481" s="279"/>
      <c r="AA481" s="279"/>
    </row>
    <row r="482" spans="1:27" s="278" customFormat="1" x14ac:dyDescent="0.3">
      <c r="A482" s="277"/>
      <c r="B482" s="277"/>
      <c r="C482" s="916"/>
      <c r="D482" s="186">
        <v>0.5</v>
      </c>
      <c r="E482" s="390">
        <v>0.9</v>
      </c>
      <c r="F482" s="390">
        <v>0.45</v>
      </c>
      <c r="G482" s="390">
        <v>0.20250000000000001</v>
      </c>
      <c r="H482" s="183"/>
      <c r="I482" s="183"/>
      <c r="J482" s="183"/>
      <c r="K482" s="183"/>
      <c r="L482" s="183"/>
      <c r="N482" s="183"/>
      <c r="O482" s="279"/>
      <c r="P482" s="279"/>
      <c r="Q482" s="279"/>
      <c r="R482" s="279"/>
      <c r="S482" s="279"/>
      <c r="T482" s="279"/>
      <c r="U482" s="279"/>
      <c r="V482" s="279"/>
      <c r="W482" s="279"/>
      <c r="X482" s="279"/>
      <c r="Y482" s="279"/>
      <c r="Z482" s="279"/>
      <c r="AA482" s="279"/>
    </row>
    <row r="483" spans="1:27" s="278" customFormat="1" x14ac:dyDescent="0.3">
      <c r="A483" s="277"/>
      <c r="B483" s="277"/>
      <c r="C483" s="916"/>
      <c r="D483" s="186">
        <v>0.5</v>
      </c>
      <c r="E483" s="390">
        <v>0.45</v>
      </c>
      <c r="F483" s="390">
        <v>0.8</v>
      </c>
      <c r="G483" s="390">
        <v>0.18000000000000002</v>
      </c>
      <c r="H483" s="183"/>
      <c r="I483" s="183"/>
      <c r="J483" s="183"/>
      <c r="K483" s="183"/>
      <c r="L483" s="183"/>
      <c r="N483" s="183"/>
      <c r="O483" s="279"/>
      <c r="P483" s="279"/>
      <c r="Q483" s="279"/>
      <c r="R483" s="279"/>
      <c r="S483" s="279"/>
      <c r="T483" s="279"/>
      <c r="U483" s="279"/>
      <c r="V483" s="279"/>
      <c r="W483" s="279"/>
      <c r="X483" s="279"/>
      <c r="Y483" s="279"/>
      <c r="Z483" s="279"/>
      <c r="AA483" s="279"/>
    </row>
    <row r="484" spans="1:27" s="278" customFormat="1" x14ac:dyDescent="0.3">
      <c r="A484" s="277"/>
      <c r="B484" s="277"/>
      <c r="C484" s="903"/>
      <c r="D484" s="917" t="s">
        <v>436</v>
      </c>
      <c r="E484" s="917"/>
      <c r="F484" s="917"/>
      <c r="G484" s="390">
        <v>5.0471249999999985</v>
      </c>
      <c r="H484" s="183"/>
      <c r="I484" s="183"/>
      <c r="J484" s="183"/>
      <c r="K484" s="183"/>
      <c r="L484" s="183"/>
      <c r="N484" s="183"/>
      <c r="O484" s="279"/>
      <c r="P484" s="279"/>
      <c r="Q484" s="279"/>
      <c r="R484" s="279"/>
      <c r="S484" s="279"/>
      <c r="T484" s="279"/>
      <c r="U484" s="279"/>
      <c r="V484" s="279"/>
      <c r="W484" s="279"/>
      <c r="X484" s="279"/>
      <c r="Y484" s="279"/>
      <c r="Z484" s="279"/>
      <c r="AA484" s="279"/>
    </row>
    <row r="485" spans="1:27" s="278" customFormat="1" x14ac:dyDescent="0.3">
      <c r="A485" s="277"/>
      <c r="B485" s="277"/>
      <c r="C485" s="241"/>
      <c r="D485" s="241"/>
      <c r="E485" s="241"/>
      <c r="F485" s="241"/>
      <c r="G485" s="183"/>
      <c r="H485" s="183"/>
      <c r="I485" s="183"/>
      <c r="J485" s="183"/>
      <c r="K485" s="183"/>
      <c r="L485" s="183"/>
      <c r="N485" s="183"/>
      <c r="O485" s="279"/>
      <c r="P485" s="279"/>
      <c r="Q485" s="279"/>
      <c r="R485" s="279"/>
      <c r="S485" s="279"/>
      <c r="T485" s="279"/>
      <c r="U485" s="279"/>
      <c r="V485" s="279"/>
      <c r="W485" s="279"/>
      <c r="X485" s="279"/>
      <c r="Y485" s="279"/>
      <c r="Z485" s="279"/>
      <c r="AA485" s="279"/>
    </row>
    <row r="486" spans="1:27" s="278" customFormat="1" x14ac:dyDescent="0.3">
      <c r="A486" s="277"/>
      <c r="B486" s="277"/>
      <c r="C486" s="241"/>
      <c r="D486" s="186" t="s">
        <v>12</v>
      </c>
      <c r="E486" s="186" t="s">
        <v>12</v>
      </c>
      <c r="F486" s="186" t="s">
        <v>89</v>
      </c>
      <c r="G486" s="186" t="s">
        <v>125</v>
      </c>
      <c r="H486" s="183"/>
      <c r="I486" s="183"/>
      <c r="J486" s="183"/>
      <c r="K486" s="183"/>
      <c r="L486" s="183"/>
      <c r="N486" s="183"/>
      <c r="O486" s="279"/>
      <c r="P486" s="279"/>
      <c r="Q486" s="279"/>
      <c r="R486" s="279"/>
      <c r="S486" s="279"/>
      <c r="T486" s="279"/>
      <c r="U486" s="279"/>
      <c r="V486" s="279"/>
      <c r="W486" s="279"/>
      <c r="X486" s="279"/>
      <c r="Y486" s="279"/>
      <c r="Z486" s="279"/>
      <c r="AA486" s="279"/>
    </row>
    <row r="487" spans="1:27" s="278" customFormat="1" x14ac:dyDescent="0.3">
      <c r="A487" s="277"/>
      <c r="B487" s="277"/>
      <c r="C487" s="241"/>
      <c r="D487" s="390">
        <v>0.56999999999999995</v>
      </c>
      <c r="E487" s="390">
        <v>0.26</v>
      </c>
      <c r="F487" s="390">
        <v>0.1482</v>
      </c>
      <c r="G487" s="390">
        <v>2.1963240000000002E-2</v>
      </c>
      <c r="H487" s="183"/>
      <c r="I487" s="183"/>
      <c r="J487" s="183"/>
      <c r="K487" s="183"/>
      <c r="L487" s="183"/>
      <c r="N487" s="183"/>
      <c r="O487" s="279"/>
      <c r="P487" s="279"/>
      <c r="Q487" s="279"/>
      <c r="R487" s="279"/>
      <c r="S487" s="279"/>
      <c r="T487" s="279"/>
      <c r="U487" s="279"/>
      <c r="V487" s="279"/>
      <c r="W487" s="279"/>
      <c r="X487" s="279"/>
      <c r="Y487" s="279"/>
      <c r="Z487" s="279"/>
      <c r="AA487" s="279"/>
    </row>
    <row r="488" spans="1:27" s="278" customFormat="1" x14ac:dyDescent="0.3">
      <c r="A488" s="277"/>
      <c r="B488" s="277"/>
      <c r="C488" s="241"/>
      <c r="D488" s="390">
        <v>5.7</v>
      </c>
      <c r="E488" s="390">
        <v>0.26</v>
      </c>
      <c r="F488" s="390">
        <v>1.4820000000000002</v>
      </c>
      <c r="G488" s="390">
        <v>2.1963240000000002</v>
      </c>
      <c r="H488" s="183"/>
      <c r="I488" s="183"/>
      <c r="J488" s="183"/>
      <c r="K488" s="183"/>
      <c r="L488" s="183"/>
      <c r="N488" s="183"/>
      <c r="O488" s="279"/>
      <c r="P488" s="279"/>
      <c r="Q488" s="279"/>
      <c r="R488" s="279"/>
      <c r="S488" s="279"/>
      <c r="T488" s="279"/>
      <c r="U488" s="279"/>
      <c r="V488" s="279"/>
      <c r="W488" s="279"/>
      <c r="X488" s="279"/>
      <c r="Y488" s="279"/>
      <c r="Z488" s="279"/>
      <c r="AA488" s="279"/>
    </row>
    <row r="489" spans="1:27" s="278" customFormat="1" x14ac:dyDescent="0.3">
      <c r="A489" s="277"/>
      <c r="B489" s="277"/>
      <c r="C489" s="241"/>
      <c r="D489" s="875" t="s">
        <v>435</v>
      </c>
      <c r="E489" s="876"/>
      <c r="F489" s="877"/>
      <c r="G489" s="390">
        <v>2.21828724</v>
      </c>
      <c r="H489" s="183"/>
      <c r="I489" s="183"/>
      <c r="J489" s="183"/>
      <c r="K489" s="183"/>
      <c r="L489" s="183"/>
      <c r="N489" s="183"/>
      <c r="O489" s="279"/>
      <c r="P489" s="279"/>
      <c r="Q489" s="279"/>
      <c r="R489" s="279"/>
      <c r="S489" s="279"/>
      <c r="T489" s="279"/>
      <c r="U489" s="279"/>
      <c r="V489" s="279"/>
      <c r="W489" s="279"/>
      <c r="X489" s="279"/>
      <c r="Y489" s="279"/>
      <c r="Z489" s="279"/>
      <c r="AA489" s="279"/>
    </row>
    <row r="490" spans="1:27" s="278" customFormat="1" x14ac:dyDescent="0.3">
      <c r="A490" s="277"/>
      <c r="B490" s="277"/>
      <c r="C490" s="241"/>
      <c r="D490" s="241"/>
      <c r="E490" s="183"/>
      <c r="F490" s="183"/>
      <c r="G490" s="183"/>
      <c r="H490" s="183"/>
      <c r="I490" s="183"/>
      <c r="J490" s="183"/>
      <c r="K490" s="183"/>
      <c r="L490" s="183"/>
      <c r="N490" s="183"/>
      <c r="O490" s="279"/>
      <c r="P490" s="279"/>
      <c r="Q490" s="279"/>
      <c r="R490" s="279"/>
      <c r="S490" s="279"/>
      <c r="T490" s="279"/>
      <c r="U490" s="279"/>
      <c r="V490" s="279"/>
      <c r="W490" s="279"/>
      <c r="X490" s="279"/>
      <c r="Y490" s="279"/>
      <c r="Z490" s="279"/>
      <c r="AA490" s="279"/>
    </row>
    <row r="491" spans="1:27" s="278" customFormat="1" x14ac:dyDescent="0.3">
      <c r="A491" s="277"/>
      <c r="B491" s="277"/>
      <c r="C491" s="241"/>
      <c r="D491" s="241" t="s">
        <v>437</v>
      </c>
      <c r="E491" s="409">
        <v>49.25014895999999</v>
      </c>
      <c r="F491" s="410" t="s">
        <v>4</v>
      </c>
      <c r="G491" s="183"/>
      <c r="H491" s="183"/>
      <c r="I491" s="183"/>
      <c r="J491" s="183"/>
      <c r="K491" s="183"/>
      <c r="L491" s="183"/>
      <c r="N491" s="183"/>
      <c r="O491" s="279"/>
      <c r="P491" s="279"/>
      <c r="Q491" s="279"/>
      <c r="R491" s="279"/>
      <c r="S491" s="279"/>
      <c r="T491" s="279"/>
      <c r="U491" s="279"/>
      <c r="V491" s="279"/>
      <c r="W491" s="279"/>
      <c r="X491" s="279"/>
      <c r="Y491" s="279"/>
      <c r="Z491" s="279"/>
      <c r="AA491" s="279"/>
    </row>
    <row r="492" spans="1:27" s="278" customFormat="1" x14ac:dyDescent="0.3">
      <c r="A492" s="277"/>
      <c r="B492" s="277"/>
      <c r="C492" s="241"/>
      <c r="D492" s="241"/>
      <c r="E492" s="183"/>
      <c r="F492" s="183"/>
      <c r="G492" s="183"/>
      <c r="H492" s="183"/>
      <c r="I492" s="183"/>
      <c r="J492" s="183"/>
      <c r="K492" s="183"/>
      <c r="L492" s="183"/>
      <c r="N492" s="183"/>
      <c r="O492" s="279"/>
      <c r="P492" s="279"/>
      <c r="Q492" s="279"/>
      <c r="R492" s="279"/>
      <c r="S492" s="279"/>
      <c r="T492" s="279"/>
      <c r="U492" s="279"/>
      <c r="V492" s="279"/>
      <c r="W492" s="279"/>
      <c r="X492" s="279"/>
      <c r="Y492" s="279"/>
      <c r="Z492" s="279"/>
      <c r="AA492" s="279"/>
    </row>
    <row r="493" spans="1:27" s="278" customFormat="1" x14ac:dyDescent="0.3">
      <c r="A493" s="277"/>
      <c r="B493" s="277"/>
      <c r="C493" s="241"/>
      <c r="D493" s="189" t="s">
        <v>438</v>
      </c>
      <c r="E493" s="183"/>
      <c r="F493" s="391">
        <v>5.2490099999999984</v>
      </c>
      <c r="G493" s="394" t="s">
        <v>24</v>
      </c>
      <c r="H493" s="183"/>
      <c r="I493" s="183"/>
      <c r="J493" s="183"/>
      <c r="K493" s="183"/>
      <c r="L493" s="183"/>
      <c r="N493" s="183"/>
      <c r="O493" s="279"/>
      <c r="P493" s="279"/>
      <c r="Q493" s="279"/>
      <c r="R493" s="279"/>
      <c r="S493" s="279"/>
      <c r="T493" s="279"/>
      <c r="U493" s="279"/>
      <c r="V493" s="279"/>
      <c r="W493" s="279"/>
      <c r="X493" s="279"/>
      <c r="Y493" s="279"/>
      <c r="Z493" s="279"/>
      <c r="AA493" s="279"/>
    </row>
    <row r="494" spans="1:27" s="278" customFormat="1" x14ac:dyDescent="0.3">
      <c r="A494" s="277"/>
      <c r="B494" s="277"/>
      <c r="C494" s="241"/>
      <c r="D494" s="241"/>
      <c r="E494" s="183"/>
      <c r="F494" s="183"/>
      <c r="G494" s="183"/>
      <c r="H494" s="183"/>
      <c r="I494" s="183"/>
      <c r="J494" s="183"/>
      <c r="K494" s="183"/>
      <c r="L494" s="183"/>
      <c r="N494" s="817"/>
      <c r="O494" s="279"/>
      <c r="P494" s="279"/>
      <c r="Q494" s="279"/>
      <c r="R494" s="279"/>
      <c r="S494" s="279"/>
      <c r="T494" s="279"/>
      <c r="U494" s="279"/>
      <c r="V494" s="279"/>
      <c r="W494" s="279"/>
      <c r="X494" s="279"/>
      <c r="Y494" s="279"/>
      <c r="Z494" s="279"/>
      <c r="AA494" s="279"/>
    </row>
    <row r="495" spans="1:27" s="278" customFormat="1" x14ac:dyDescent="0.3">
      <c r="A495" s="277"/>
      <c r="B495" s="277"/>
      <c r="C495" s="241"/>
      <c r="D495" s="241"/>
      <c r="E495" s="183"/>
      <c r="F495" s="183"/>
      <c r="G495" s="183"/>
      <c r="H495" s="183"/>
      <c r="I495" s="183"/>
      <c r="J495" s="183"/>
      <c r="K495" s="183"/>
      <c r="L495" s="183"/>
      <c r="N495" s="817"/>
      <c r="O495" s="279"/>
      <c r="P495" s="279"/>
      <c r="Q495" s="279"/>
      <c r="R495" s="279"/>
      <c r="S495" s="279"/>
      <c r="T495" s="279"/>
      <c r="U495" s="279"/>
      <c r="V495" s="279"/>
      <c r="W495" s="279"/>
      <c r="X495" s="279"/>
      <c r="Y495" s="279"/>
      <c r="Z495" s="279"/>
      <c r="AA495" s="279"/>
    </row>
    <row r="496" spans="1:27" ht="13.8" thickBot="1" x14ac:dyDescent="0.35">
      <c r="C496" s="34"/>
      <c r="D496" s="358"/>
      <c r="E496" s="33"/>
      <c r="F496" s="33"/>
      <c r="G496" s="33"/>
      <c r="H496" s="33"/>
      <c r="I496" s="33"/>
      <c r="J496" s="33"/>
      <c r="K496" s="33"/>
      <c r="L496" s="33"/>
      <c r="M496" s="23"/>
      <c r="N496" s="817"/>
    </row>
    <row r="497" spans="1:27" ht="13.8" thickBot="1" x14ac:dyDescent="0.35">
      <c r="C497" s="397" t="s">
        <v>159</v>
      </c>
      <c r="D497" s="411"/>
      <c r="E497" s="33"/>
      <c r="F497" s="33"/>
      <c r="G497" s="33"/>
      <c r="H497" s="33"/>
      <c r="I497" s="33"/>
      <c r="J497" s="33"/>
      <c r="K497" s="33"/>
      <c r="L497" s="33"/>
      <c r="M497" s="23"/>
      <c r="N497" s="817"/>
    </row>
    <row r="498" spans="1:27" x14ac:dyDescent="0.3">
      <c r="C498" s="71" t="s">
        <v>144</v>
      </c>
      <c r="D498" s="34"/>
      <c r="E498" s="33"/>
      <c r="F498" s="33"/>
      <c r="G498" s="33"/>
      <c r="H498" s="33"/>
      <c r="I498" s="33"/>
      <c r="J498" s="33"/>
      <c r="K498" s="33"/>
      <c r="L498" s="33"/>
      <c r="M498" s="33"/>
      <c r="N498" s="818"/>
    </row>
    <row r="499" spans="1:27" s="278" customFormat="1" ht="15" customHeight="1" thickBot="1" x14ac:dyDescent="0.35">
      <c r="A499" s="277"/>
      <c r="B499" s="875" t="s">
        <v>109</v>
      </c>
      <c r="C499" s="877"/>
      <c r="D499" s="186" t="s">
        <v>1</v>
      </c>
      <c r="E499" s="390" t="s">
        <v>419</v>
      </c>
      <c r="F499" s="390" t="s">
        <v>89</v>
      </c>
      <c r="G499" s="914" t="s">
        <v>154</v>
      </c>
      <c r="H499" s="915"/>
      <c r="I499" s="241"/>
      <c r="J499" s="241"/>
      <c r="K499" s="241"/>
      <c r="L499" s="241"/>
      <c r="M499" s="241"/>
      <c r="N499" s="817"/>
      <c r="O499" s="279"/>
      <c r="P499" s="279"/>
      <c r="Q499" s="279"/>
      <c r="R499" s="279"/>
      <c r="S499" s="279"/>
      <c r="T499" s="279"/>
      <c r="U499" s="279"/>
      <c r="V499" s="279"/>
      <c r="W499" s="279"/>
      <c r="X499" s="279"/>
      <c r="Y499" s="279"/>
      <c r="Z499" s="279"/>
      <c r="AA499" s="279"/>
    </row>
    <row r="500" spans="1:27" s="278" customFormat="1" ht="15" customHeight="1" thickBot="1" x14ac:dyDescent="0.35">
      <c r="A500" s="277"/>
      <c r="B500" s="908" t="s">
        <v>160</v>
      </c>
      <c r="C500" s="909"/>
      <c r="D500" s="186">
        <v>25.285</v>
      </c>
      <c r="E500" s="391">
        <v>0.13800000000000001</v>
      </c>
      <c r="F500" s="391">
        <v>4</v>
      </c>
      <c r="G500" s="412">
        <v>13.957320000000001</v>
      </c>
      <c r="H500" s="413" t="s">
        <v>24</v>
      </c>
      <c r="I500" s="183"/>
      <c r="J500" s="183"/>
      <c r="K500" s="241"/>
      <c r="L500" s="241"/>
      <c r="M500" s="183"/>
      <c r="N500" s="818"/>
      <c r="O500" s="279"/>
      <c r="P500" s="279"/>
      <c r="Q500" s="279"/>
      <c r="R500" s="279"/>
      <c r="S500" s="279"/>
      <c r="T500" s="279"/>
      <c r="U500" s="279"/>
      <c r="V500" s="279"/>
      <c r="W500" s="279"/>
      <c r="X500" s="279"/>
      <c r="Y500" s="279"/>
      <c r="Z500" s="279"/>
      <c r="AA500" s="279"/>
    </row>
    <row r="501" spans="1:27" s="278" customFormat="1" x14ac:dyDescent="0.3">
      <c r="A501" s="277"/>
      <c r="B501" s="277"/>
      <c r="D501" s="241"/>
      <c r="E501" s="183"/>
      <c r="F501" s="183"/>
      <c r="G501" s="183"/>
      <c r="H501" s="183"/>
      <c r="I501" s="183"/>
      <c r="J501" s="183"/>
      <c r="K501" s="241"/>
      <c r="L501" s="241"/>
      <c r="M501" s="183"/>
      <c r="N501" s="817"/>
      <c r="O501" s="279"/>
      <c r="P501" s="279"/>
      <c r="Q501" s="279"/>
      <c r="R501" s="279"/>
      <c r="S501" s="279"/>
      <c r="T501" s="279"/>
      <c r="U501" s="279"/>
      <c r="V501" s="279"/>
      <c r="W501" s="279"/>
      <c r="X501" s="279"/>
      <c r="Y501" s="279"/>
      <c r="Z501" s="279"/>
      <c r="AA501" s="279"/>
    </row>
    <row r="502" spans="1:27" s="278" customFormat="1" x14ac:dyDescent="0.3">
      <c r="A502" s="277"/>
      <c r="B502" s="277"/>
      <c r="C502" s="185"/>
      <c r="D502" s="186" t="s">
        <v>1</v>
      </c>
      <c r="E502" s="186" t="s">
        <v>420</v>
      </c>
      <c r="F502" s="186" t="s">
        <v>89</v>
      </c>
      <c r="G502" s="908" t="s">
        <v>158</v>
      </c>
      <c r="H502" s="909"/>
      <c r="I502" s="183"/>
      <c r="J502" s="183"/>
      <c r="K502" s="241"/>
      <c r="L502" s="241"/>
      <c r="M502" s="183"/>
      <c r="N502" s="817"/>
      <c r="O502" s="279"/>
      <c r="P502" s="279"/>
      <c r="Q502" s="279"/>
      <c r="R502" s="279"/>
      <c r="S502" s="279"/>
      <c r="T502" s="279"/>
      <c r="U502" s="279"/>
      <c r="V502" s="279"/>
      <c r="W502" s="279"/>
      <c r="X502" s="279"/>
      <c r="Y502" s="279"/>
      <c r="Z502" s="279"/>
      <c r="AA502" s="279"/>
    </row>
    <row r="503" spans="1:27" s="278" customFormat="1" x14ac:dyDescent="0.3">
      <c r="A503" s="277"/>
      <c r="B503" s="277"/>
      <c r="C503" s="185"/>
      <c r="D503" s="186">
        <v>25.344999999999999</v>
      </c>
      <c r="E503" s="186">
        <v>1.8900000000000001</v>
      </c>
      <c r="F503" s="390">
        <v>4</v>
      </c>
      <c r="G503" s="390">
        <v>191.60820000000001</v>
      </c>
      <c r="H503" s="183"/>
      <c r="I503" s="183"/>
      <c r="J503" s="183"/>
      <c r="K503" s="183"/>
      <c r="L503" s="183"/>
      <c r="M503" s="183"/>
      <c r="N503" s="817"/>
      <c r="O503" s="279"/>
      <c r="P503" s="279"/>
      <c r="Q503" s="279"/>
      <c r="R503" s="279"/>
      <c r="S503" s="279"/>
      <c r="T503" s="279"/>
      <c r="U503" s="279"/>
      <c r="V503" s="279"/>
      <c r="W503" s="279"/>
      <c r="X503" s="279"/>
      <c r="Y503" s="279"/>
      <c r="Z503" s="279"/>
      <c r="AA503" s="279"/>
    </row>
    <row r="504" spans="1:27" s="277" customFormat="1" x14ac:dyDescent="0.3">
      <c r="C504" s="241"/>
      <c r="D504" s="241"/>
      <c r="E504" s="241"/>
      <c r="F504" s="183"/>
      <c r="G504" s="183"/>
      <c r="H504" s="183"/>
      <c r="I504" s="183"/>
      <c r="J504" s="183"/>
      <c r="K504" s="183"/>
      <c r="L504" s="183"/>
      <c r="M504" s="183"/>
      <c r="N504" s="818"/>
      <c r="O504" s="250"/>
      <c r="P504" s="250"/>
      <c r="Q504" s="250"/>
      <c r="R504" s="250"/>
      <c r="S504" s="250"/>
      <c r="T504" s="250"/>
      <c r="U504" s="250"/>
      <c r="V504" s="250"/>
      <c r="W504" s="250"/>
      <c r="X504" s="250"/>
      <c r="Y504" s="250"/>
      <c r="Z504" s="250"/>
      <c r="AA504" s="250"/>
    </row>
    <row r="505" spans="1:27" s="278" customFormat="1" x14ac:dyDescent="0.3">
      <c r="A505" s="277"/>
      <c r="B505" s="277"/>
      <c r="C505" s="241"/>
      <c r="D505" s="186" t="s">
        <v>419</v>
      </c>
      <c r="E505" s="186"/>
      <c r="F505" s="186" t="s">
        <v>89</v>
      </c>
      <c r="G505" s="390"/>
      <c r="H505" s="183"/>
      <c r="I505" s="183"/>
      <c r="J505" s="183"/>
      <c r="K505" s="183"/>
      <c r="L505" s="183"/>
      <c r="M505" s="183"/>
      <c r="N505" s="293"/>
      <c r="O505" s="279"/>
      <c r="P505" s="279"/>
      <c r="Q505" s="279"/>
      <c r="R505" s="279"/>
      <c r="S505" s="279"/>
      <c r="T505" s="279"/>
      <c r="U505" s="279"/>
      <c r="V505" s="279"/>
      <c r="W505" s="279"/>
      <c r="X505" s="279"/>
      <c r="Y505" s="279"/>
      <c r="Z505" s="279"/>
      <c r="AA505" s="279"/>
    </row>
    <row r="506" spans="1:27" s="278" customFormat="1" ht="13.8" thickBot="1" x14ac:dyDescent="0.35">
      <c r="A506" s="277"/>
      <c r="B506" s="277"/>
      <c r="C506" s="241"/>
      <c r="D506" s="186">
        <v>0.13800000000000001</v>
      </c>
      <c r="E506" s="390">
        <v>1</v>
      </c>
      <c r="F506" s="390">
        <v>4</v>
      </c>
      <c r="G506" s="393">
        <v>0.55200000000000005</v>
      </c>
      <c r="H506" s="183"/>
      <c r="I506" s="183"/>
      <c r="J506" s="183"/>
      <c r="K506" s="183"/>
      <c r="L506" s="183"/>
      <c r="M506" s="183"/>
      <c r="N506" s="293"/>
      <c r="O506" s="279"/>
      <c r="P506" s="279"/>
      <c r="Q506" s="279"/>
      <c r="R506" s="279"/>
      <c r="S506" s="279"/>
      <c r="T506" s="279"/>
      <c r="U506" s="279"/>
      <c r="V506" s="279"/>
      <c r="W506" s="279"/>
      <c r="X506" s="279"/>
      <c r="Y506" s="279"/>
      <c r="Z506" s="279"/>
      <c r="AA506" s="279"/>
    </row>
    <row r="507" spans="1:27" s="278" customFormat="1" ht="13.8" thickBot="1" x14ac:dyDescent="0.35">
      <c r="A507" s="277"/>
      <c r="B507" s="277"/>
      <c r="C507" s="241"/>
      <c r="D507" s="241"/>
      <c r="E507" s="183"/>
      <c r="F507" s="183"/>
      <c r="G507" s="414">
        <v>192.1602</v>
      </c>
      <c r="H507" s="415" t="s">
        <v>4</v>
      </c>
      <c r="I507" s="183"/>
      <c r="J507" s="183"/>
      <c r="K507" s="183"/>
      <c r="L507" s="183"/>
      <c r="M507" s="183"/>
      <c r="N507" s="818"/>
      <c r="O507" s="279"/>
      <c r="P507" s="279"/>
      <c r="Q507" s="279"/>
      <c r="R507" s="279"/>
      <c r="S507" s="279"/>
      <c r="T507" s="279"/>
      <c r="U507" s="279"/>
      <c r="V507" s="279"/>
      <c r="W507" s="279"/>
      <c r="X507" s="279"/>
      <c r="Y507" s="279"/>
      <c r="Z507" s="279"/>
      <c r="AA507" s="279"/>
    </row>
    <row r="508" spans="1:27" s="278" customFormat="1" x14ac:dyDescent="0.3">
      <c r="A508" s="277"/>
      <c r="B508" s="277"/>
      <c r="C508" s="241"/>
      <c r="D508" s="241"/>
      <c r="E508" s="183"/>
      <c r="F508" s="183"/>
      <c r="G508" s="183"/>
      <c r="H508" s="183"/>
      <c r="I508" s="183"/>
      <c r="J508" s="183"/>
      <c r="K508" s="183"/>
      <c r="L508" s="183"/>
      <c r="M508" s="183"/>
      <c r="N508" s="817"/>
      <c r="O508" s="279"/>
      <c r="P508" s="279"/>
      <c r="Q508" s="279"/>
      <c r="R508" s="279"/>
      <c r="S508" s="279"/>
      <c r="T508" s="279"/>
      <c r="U508" s="279"/>
      <c r="V508" s="279"/>
      <c r="W508" s="279"/>
      <c r="X508" s="279"/>
      <c r="Y508" s="279"/>
      <c r="Z508" s="279"/>
      <c r="AA508" s="279"/>
    </row>
    <row r="509" spans="1:27" s="278" customFormat="1" x14ac:dyDescent="0.3">
      <c r="A509" s="277"/>
      <c r="B509" s="859" t="s">
        <v>109</v>
      </c>
      <c r="C509" s="860"/>
      <c r="D509" s="80" t="s">
        <v>1</v>
      </c>
      <c r="E509" s="80" t="s">
        <v>17</v>
      </c>
      <c r="F509" s="80" t="s">
        <v>18</v>
      </c>
      <c r="G509" s="80" t="s">
        <v>76</v>
      </c>
      <c r="H509" s="80" t="s">
        <v>77</v>
      </c>
      <c r="I509" s="80" t="s">
        <v>78</v>
      </c>
      <c r="L509" s="241"/>
      <c r="M509" s="241"/>
      <c r="N509" s="817"/>
      <c r="O509" s="279"/>
      <c r="P509" s="279"/>
      <c r="Q509" s="279"/>
      <c r="R509" s="279"/>
      <c r="S509" s="279"/>
      <c r="T509" s="279"/>
      <c r="U509" s="279"/>
      <c r="V509" s="279"/>
      <c r="W509" s="279"/>
      <c r="X509" s="279"/>
      <c r="Y509" s="279"/>
      <c r="Z509" s="279"/>
      <c r="AA509" s="279"/>
    </row>
    <row r="510" spans="1:27" s="278" customFormat="1" x14ac:dyDescent="0.3">
      <c r="A510" s="277"/>
      <c r="B510" s="391" t="s">
        <v>162</v>
      </c>
      <c r="C510" s="416"/>
      <c r="D510" s="80">
        <v>2.09</v>
      </c>
      <c r="E510" s="187">
        <v>0.14000000000000001</v>
      </c>
      <c r="F510" s="187">
        <v>0.6</v>
      </c>
      <c r="G510" s="187">
        <v>4</v>
      </c>
      <c r="H510" s="187">
        <v>0.70223999999999998</v>
      </c>
      <c r="I510" s="187">
        <v>11.202399999999997</v>
      </c>
      <c r="L510" s="183"/>
      <c r="M510" s="183"/>
      <c r="N510" s="817"/>
      <c r="O510" s="279"/>
      <c r="P510" s="279"/>
      <c r="Q510" s="279"/>
      <c r="R510" s="279"/>
      <c r="S510" s="279"/>
      <c r="T510" s="279"/>
      <c r="U510" s="279"/>
      <c r="V510" s="279"/>
      <c r="W510" s="279"/>
      <c r="X510" s="279"/>
      <c r="Y510" s="279"/>
      <c r="Z510" s="279"/>
      <c r="AA510" s="279"/>
    </row>
    <row r="511" spans="1:27" s="278" customFormat="1" x14ac:dyDescent="0.3">
      <c r="A511" s="277"/>
      <c r="B511" s="391" t="s">
        <v>163</v>
      </c>
      <c r="C511" s="416"/>
      <c r="D511" s="80">
        <v>23.934999999999999</v>
      </c>
      <c r="E511" s="187">
        <v>0.14000000000000001</v>
      </c>
      <c r="F511" s="187">
        <v>0.6</v>
      </c>
      <c r="G511" s="187">
        <v>4</v>
      </c>
      <c r="H511" s="187">
        <v>8.0421600000000009</v>
      </c>
      <c r="I511" s="187">
        <v>128.29159999999999</v>
      </c>
      <c r="L511" s="183"/>
      <c r="M511" s="183"/>
      <c r="N511" s="817"/>
      <c r="O511" s="279"/>
      <c r="P511" s="279"/>
      <c r="Q511" s="279"/>
      <c r="R511" s="279"/>
      <c r="S511" s="279"/>
      <c r="T511" s="279"/>
      <c r="U511" s="279"/>
      <c r="V511" s="279"/>
      <c r="W511" s="279"/>
      <c r="X511" s="279"/>
      <c r="Y511" s="279"/>
      <c r="Z511" s="279"/>
      <c r="AA511" s="279"/>
    </row>
    <row r="512" spans="1:27" s="278" customFormat="1" x14ac:dyDescent="0.3">
      <c r="A512" s="277"/>
      <c r="B512" s="391" t="s">
        <v>441</v>
      </c>
      <c r="C512" s="416"/>
      <c r="D512" s="80">
        <v>4.5199999999999996</v>
      </c>
      <c r="E512" s="187">
        <v>0.14000000000000001</v>
      </c>
      <c r="F512" s="187">
        <v>0.6</v>
      </c>
      <c r="G512" s="187">
        <v>4</v>
      </c>
      <c r="H512" s="187">
        <v>1.5187199999999998</v>
      </c>
      <c r="I512" s="187">
        <v>24.227199999999996</v>
      </c>
      <c r="L512" s="183"/>
      <c r="M512" s="183"/>
      <c r="N512" s="817"/>
      <c r="O512" s="279"/>
      <c r="P512" s="279"/>
      <c r="Q512" s="279"/>
      <c r="R512" s="279"/>
      <c r="S512" s="279"/>
      <c r="T512" s="279"/>
      <c r="U512" s="279"/>
      <c r="V512" s="279"/>
      <c r="W512" s="279"/>
      <c r="X512" s="279"/>
      <c r="Y512" s="279"/>
      <c r="Z512" s="279"/>
      <c r="AA512" s="279"/>
    </row>
    <row r="513" spans="1:27" s="278" customFormat="1" x14ac:dyDescent="0.3">
      <c r="A513" s="277"/>
      <c r="B513" s="391" t="s">
        <v>442</v>
      </c>
      <c r="C513" s="416"/>
      <c r="D513" s="80">
        <v>0.5</v>
      </c>
      <c r="E513" s="187">
        <v>0.4</v>
      </c>
      <c r="F513" s="187">
        <v>0.6</v>
      </c>
      <c r="G513" s="187">
        <v>4</v>
      </c>
      <c r="H513" s="187">
        <v>0.48</v>
      </c>
      <c r="I513" s="187">
        <v>3.2</v>
      </c>
      <c r="L513" s="183"/>
      <c r="M513" s="183"/>
      <c r="N513" s="817"/>
      <c r="O513" s="279"/>
      <c r="P513" s="279"/>
      <c r="Q513" s="279"/>
      <c r="R513" s="279"/>
      <c r="S513" s="279"/>
      <c r="T513" s="279"/>
      <c r="U513" s="279"/>
      <c r="V513" s="279"/>
      <c r="W513" s="279"/>
      <c r="X513" s="279"/>
      <c r="Y513" s="279"/>
      <c r="Z513" s="279"/>
      <c r="AA513" s="279"/>
    </row>
    <row r="514" spans="1:27" s="278" customFormat="1" ht="59.25" customHeight="1" x14ac:dyDescent="0.3">
      <c r="A514" s="277"/>
      <c r="B514" s="912" t="s">
        <v>646</v>
      </c>
      <c r="C514" s="913"/>
      <c r="D514" s="186">
        <v>4.6850000000000005</v>
      </c>
      <c r="E514" s="187">
        <v>0.2</v>
      </c>
      <c r="F514" s="187">
        <v>0.6</v>
      </c>
      <c r="G514" s="187">
        <v>18</v>
      </c>
      <c r="H514" s="187">
        <v>10.1196</v>
      </c>
      <c r="I514" s="187">
        <v>118.062</v>
      </c>
      <c r="L514" s="183"/>
      <c r="M514" s="183"/>
      <c r="N514" s="817"/>
      <c r="O514" s="279"/>
      <c r="P514" s="279"/>
      <c r="Q514" s="279"/>
      <c r="R514" s="279"/>
      <c r="S514" s="279"/>
      <c r="T514" s="279"/>
      <c r="U514" s="279"/>
      <c r="V514" s="279"/>
      <c r="W514" s="279"/>
      <c r="X514" s="279"/>
      <c r="Y514" s="279"/>
      <c r="Z514" s="279"/>
      <c r="AA514" s="279"/>
    </row>
    <row r="515" spans="1:27" s="278" customFormat="1" x14ac:dyDescent="0.3">
      <c r="A515" s="277"/>
      <c r="B515" s="861" t="s">
        <v>443</v>
      </c>
      <c r="C515" s="862"/>
      <c r="D515" s="186">
        <v>2</v>
      </c>
      <c r="E515" s="390">
        <v>0.2</v>
      </c>
      <c r="F515" s="390">
        <v>0.6</v>
      </c>
      <c r="G515" s="390">
        <v>4</v>
      </c>
      <c r="H515" s="390">
        <v>0.96</v>
      </c>
      <c r="I515" s="390">
        <v>11.2</v>
      </c>
      <c r="L515" s="183"/>
      <c r="M515" s="183"/>
      <c r="N515" s="817"/>
      <c r="O515" s="279"/>
      <c r="P515" s="279"/>
      <c r="Q515" s="279"/>
      <c r="R515" s="279"/>
      <c r="S515" s="279"/>
      <c r="T515" s="279"/>
      <c r="U515" s="279"/>
      <c r="V515" s="279"/>
      <c r="W515" s="279"/>
      <c r="X515" s="279"/>
      <c r="Y515" s="279"/>
      <c r="Z515" s="279"/>
      <c r="AA515" s="279"/>
    </row>
    <row r="516" spans="1:27" s="278" customFormat="1" x14ac:dyDescent="0.3">
      <c r="A516" s="277"/>
      <c r="B516" s="861" t="s">
        <v>444</v>
      </c>
      <c r="C516" s="862"/>
      <c r="D516" s="186">
        <v>1.6</v>
      </c>
      <c r="E516" s="390">
        <v>0.54</v>
      </c>
      <c r="F516" s="390">
        <v>0.6</v>
      </c>
      <c r="G516" s="390">
        <v>4</v>
      </c>
      <c r="H516" s="393">
        <v>2.0736000000000003</v>
      </c>
      <c r="I516" s="393">
        <v>11.136000000000001</v>
      </c>
      <c r="L516" s="183"/>
      <c r="M516" s="183"/>
      <c r="N516" s="817"/>
      <c r="O516" s="279"/>
      <c r="P516" s="279"/>
      <c r="Q516" s="279"/>
      <c r="R516" s="279"/>
      <c r="S516" s="279"/>
      <c r="T516" s="279"/>
      <c r="U516" s="279"/>
      <c r="V516" s="279"/>
      <c r="W516" s="279"/>
      <c r="X516" s="279"/>
      <c r="Y516" s="279"/>
      <c r="Z516" s="279"/>
      <c r="AA516" s="279"/>
    </row>
    <row r="517" spans="1:27" s="278" customFormat="1" ht="13.8" thickBot="1" x14ac:dyDescent="0.35">
      <c r="A517" s="277"/>
      <c r="B517" s="861" t="s">
        <v>445</v>
      </c>
      <c r="C517" s="862"/>
      <c r="D517" s="186">
        <v>2</v>
      </c>
      <c r="E517" s="390">
        <v>0.2</v>
      </c>
      <c r="F517" s="390">
        <v>0.6</v>
      </c>
      <c r="G517" s="390">
        <v>4</v>
      </c>
      <c r="H517" s="390">
        <v>0.96</v>
      </c>
      <c r="I517" s="390">
        <v>11.2</v>
      </c>
      <c r="L517" s="183"/>
      <c r="M517" s="183"/>
      <c r="N517" s="817"/>
      <c r="O517" s="279"/>
      <c r="P517" s="279"/>
      <c r="Q517" s="279"/>
      <c r="R517" s="279"/>
      <c r="S517" s="279"/>
      <c r="T517" s="279"/>
      <c r="U517" s="279"/>
      <c r="V517" s="279"/>
      <c r="W517" s="279"/>
      <c r="X517" s="279"/>
      <c r="Y517" s="279"/>
      <c r="Z517" s="279"/>
      <c r="AA517" s="279"/>
    </row>
    <row r="518" spans="1:27" s="278" customFormat="1" x14ac:dyDescent="0.3">
      <c r="A518" s="277"/>
      <c r="B518" s="277"/>
      <c r="C518" s="241"/>
      <c r="D518" s="241"/>
      <c r="E518" s="183"/>
      <c r="F518" s="183"/>
      <c r="G518" s="183"/>
      <c r="H518" s="417">
        <v>23.896320000000003</v>
      </c>
      <c r="I518" s="418">
        <v>318.51919999999996</v>
      </c>
      <c r="J518" s="183"/>
      <c r="K518" s="183"/>
      <c r="L518" s="183"/>
      <c r="M518" s="183"/>
      <c r="N518" s="817"/>
      <c r="O518" s="279"/>
      <c r="P518" s="279"/>
      <c r="Q518" s="279"/>
      <c r="R518" s="279"/>
      <c r="S518" s="279"/>
      <c r="T518" s="279"/>
      <c r="U518" s="279"/>
      <c r="V518" s="279"/>
      <c r="W518" s="279"/>
      <c r="X518" s="279"/>
      <c r="Y518" s="279"/>
      <c r="Z518" s="279"/>
      <c r="AA518" s="279"/>
    </row>
    <row r="519" spans="1:27" ht="13.8" thickBot="1" x14ac:dyDescent="0.35">
      <c r="C519" s="34"/>
      <c r="D519" s="34"/>
      <c r="E519" s="33"/>
      <c r="F519" s="33"/>
      <c r="G519" s="33"/>
      <c r="H519" s="419" t="s">
        <v>24</v>
      </c>
      <c r="I519" s="420" t="s">
        <v>4</v>
      </c>
      <c r="J519" s="33"/>
      <c r="K519" s="33"/>
      <c r="L519" s="33"/>
      <c r="M519" s="33"/>
      <c r="N519" s="817"/>
    </row>
    <row r="520" spans="1:27" x14ac:dyDescent="0.3">
      <c r="C520" s="34"/>
      <c r="D520" s="34"/>
      <c r="E520" s="33"/>
      <c r="F520" s="33"/>
      <c r="G520" s="33"/>
      <c r="H520" s="33"/>
      <c r="I520" s="33"/>
      <c r="J520" s="33"/>
      <c r="K520" s="33"/>
      <c r="L520" s="33"/>
      <c r="M520" s="33"/>
      <c r="N520" s="817"/>
    </row>
    <row r="521" spans="1:27" ht="14.4" customHeight="1" x14ac:dyDescent="0.3">
      <c r="B521" s="875" t="s">
        <v>109</v>
      </c>
      <c r="C521" s="877"/>
      <c r="D521" s="233" t="s">
        <v>1</v>
      </c>
      <c r="E521" s="233" t="s">
        <v>164</v>
      </c>
      <c r="F521" s="28" t="s">
        <v>89</v>
      </c>
      <c r="G521" s="21" t="s">
        <v>77</v>
      </c>
      <c r="H521" s="33"/>
      <c r="I521" s="34"/>
      <c r="J521" s="33"/>
      <c r="K521" s="33"/>
      <c r="L521" s="33"/>
      <c r="M521" s="33"/>
      <c r="N521" s="817"/>
    </row>
    <row r="522" spans="1:27" s="278" customFormat="1" ht="24" customHeight="1" x14ac:dyDescent="0.3">
      <c r="A522" s="277"/>
      <c r="B522" s="908" t="s">
        <v>651</v>
      </c>
      <c r="C522" s="909"/>
      <c r="D522" s="186">
        <v>10.28</v>
      </c>
      <c r="E522" s="391">
        <v>1.2750000000000001</v>
      </c>
      <c r="F522" s="391">
        <v>4</v>
      </c>
      <c r="G522" s="390">
        <v>52.428000000000004</v>
      </c>
      <c r="H522" s="183"/>
      <c r="I522" s="183"/>
      <c r="J522" s="183"/>
      <c r="K522" s="183"/>
      <c r="L522" s="183"/>
      <c r="M522" s="183"/>
      <c r="N522" s="817"/>
      <c r="O522" s="279"/>
      <c r="P522" s="279"/>
      <c r="Q522" s="279"/>
      <c r="R522" s="279"/>
      <c r="S522" s="279"/>
      <c r="T522" s="279"/>
      <c r="U522" s="279"/>
      <c r="V522" s="279"/>
      <c r="W522" s="279"/>
      <c r="X522" s="279"/>
      <c r="Y522" s="279"/>
      <c r="Z522" s="279"/>
      <c r="AA522" s="279"/>
    </row>
    <row r="523" spans="1:27" s="278" customFormat="1" x14ac:dyDescent="0.3">
      <c r="A523" s="277"/>
      <c r="B523" s="277"/>
      <c r="D523" s="241"/>
      <c r="E523" s="241"/>
      <c r="F523" s="241"/>
      <c r="G523" s="241"/>
      <c r="H523" s="241"/>
      <c r="I523" s="241"/>
      <c r="J523" s="183"/>
      <c r="K523" s="183"/>
      <c r="L523" s="183"/>
      <c r="M523" s="183"/>
      <c r="N523" s="817"/>
      <c r="O523" s="279"/>
      <c r="P523" s="279"/>
      <c r="Q523" s="279"/>
      <c r="R523" s="279"/>
      <c r="S523" s="279"/>
      <c r="T523" s="279"/>
      <c r="U523" s="279"/>
      <c r="V523" s="279"/>
      <c r="W523" s="279"/>
      <c r="X523" s="279"/>
      <c r="Y523" s="279"/>
      <c r="Z523" s="279"/>
      <c r="AA523" s="279"/>
    </row>
    <row r="524" spans="1:27" s="278" customFormat="1" x14ac:dyDescent="0.3">
      <c r="A524" s="277"/>
      <c r="B524" s="277"/>
      <c r="C524" s="185"/>
      <c r="D524" s="241" t="s">
        <v>1</v>
      </c>
      <c r="E524" s="183" t="s">
        <v>420</v>
      </c>
      <c r="F524" s="183" t="s">
        <v>89</v>
      </c>
      <c r="G524" s="908" t="s">
        <v>158</v>
      </c>
      <c r="H524" s="909"/>
      <c r="I524" s="241"/>
      <c r="J524" s="183"/>
      <c r="K524" s="183"/>
      <c r="L524" s="183"/>
      <c r="M524" s="183"/>
      <c r="N524" s="817"/>
      <c r="O524" s="279"/>
      <c r="P524" s="279"/>
      <c r="Q524" s="279"/>
      <c r="R524" s="279"/>
      <c r="S524" s="279"/>
      <c r="T524" s="279"/>
      <c r="U524" s="279"/>
      <c r="V524" s="279"/>
      <c r="W524" s="279"/>
      <c r="X524" s="279"/>
      <c r="Y524" s="279"/>
      <c r="Z524" s="279"/>
      <c r="AA524" s="279"/>
    </row>
    <row r="525" spans="1:27" s="278" customFormat="1" x14ac:dyDescent="0.3">
      <c r="A525" s="277"/>
      <c r="B525" s="277"/>
      <c r="C525" s="185"/>
      <c r="D525" s="186">
        <v>10.28</v>
      </c>
      <c r="E525" s="186">
        <v>1.95</v>
      </c>
      <c r="F525" s="390">
        <v>4</v>
      </c>
      <c r="G525" s="390">
        <v>80.183999999999997</v>
      </c>
      <c r="H525" s="183"/>
      <c r="I525" s="241"/>
      <c r="J525" s="183"/>
      <c r="K525" s="183"/>
      <c r="L525" s="183"/>
      <c r="M525" s="183"/>
      <c r="N525" s="818"/>
      <c r="O525" s="279"/>
      <c r="P525" s="279"/>
      <c r="Q525" s="279"/>
      <c r="R525" s="279"/>
      <c r="S525" s="279"/>
      <c r="T525" s="279"/>
      <c r="U525" s="279"/>
      <c r="V525" s="279"/>
      <c r="W525" s="279"/>
      <c r="X525" s="279"/>
      <c r="Y525" s="279"/>
      <c r="Z525" s="279"/>
      <c r="AA525" s="279"/>
    </row>
    <row r="526" spans="1:27" s="277" customFormat="1" x14ac:dyDescent="0.3">
      <c r="C526" s="185"/>
      <c r="D526" s="241"/>
      <c r="E526" s="241"/>
      <c r="F526" s="183"/>
      <c r="G526" s="183"/>
      <c r="H526" s="183"/>
      <c r="I526" s="241"/>
      <c r="J526" s="183"/>
      <c r="K526" s="183"/>
      <c r="L526" s="183"/>
      <c r="M526" s="183"/>
      <c r="N526" s="818"/>
      <c r="O526" s="250"/>
      <c r="P526" s="250"/>
      <c r="Q526" s="250"/>
      <c r="R526" s="250"/>
      <c r="S526" s="250"/>
      <c r="T526" s="250"/>
      <c r="U526" s="250"/>
      <c r="V526" s="250"/>
      <c r="W526" s="250"/>
      <c r="X526" s="250"/>
      <c r="Y526" s="250"/>
      <c r="Z526" s="250"/>
      <c r="AA526" s="250"/>
    </row>
    <row r="527" spans="1:27" s="278" customFormat="1" x14ac:dyDescent="0.3">
      <c r="A527" s="277"/>
      <c r="B527" s="277"/>
      <c r="C527" s="185"/>
      <c r="D527" s="186" t="s">
        <v>419</v>
      </c>
      <c r="E527" s="186"/>
      <c r="F527" s="186" t="s">
        <v>89</v>
      </c>
      <c r="G527" s="390"/>
      <c r="H527" s="183"/>
      <c r="I527" s="241"/>
      <c r="J527" s="183"/>
      <c r="K527" s="183"/>
      <c r="L527" s="183"/>
      <c r="M527" s="183"/>
      <c r="N527" s="817"/>
      <c r="O527" s="279"/>
      <c r="P527" s="279"/>
      <c r="Q527" s="279"/>
      <c r="R527" s="279"/>
      <c r="S527" s="279"/>
      <c r="T527" s="279"/>
      <c r="U527" s="279"/>
      <c r="V527" s="279"/>
      <c r="W527" s="279"/>
      <c r="X527" s="279"/>
      <c r="Y527" s="279"/>
      <c r="Z527" s="279"/>
      <c r="AA527" s="279"/>
    </row>
    <row r="528" spans="1:27" s="278" customFormat="1" ht="13.8" thickBot="1" x14ac:dyDescent="0.35">
      <c r="A528" s="277"/>
      <c r="B528" s="277"/>
      <c r="C528" s="185"/>
      <c r="D528" s="186">
        <v>1.2750000000000001</v>
      </c>
      <c r="E528" s="390">
        <v>1</v>
      </c>
      <c r="F528" s="390">
        <v>4</v>
      </c>
      <c r="G528" s="390">
        <v>5.1000000000000005</v>
      </c>
      <c r="H528" s="183"/>
      <c r="I528" s="241"/>
      <c r="J528" s="183"/>
      <c r="K528" s="183"/>
      <c r="L528" s="183"/>
      <c r="M528" s="183"/>
      <c r="N528" s="817"/>
      <c r="O528" s="279"/>
      <c r="P528" s="279"/>
      <c r="Q528" s="279"/>
      <c r="R528" s="279"/>
      <c r="S528" s="279"/>
      <c r="T528" s="279"/>
      <c r="U528" s="279"/>
      <c r="V528" s="279"/>
      <c r="W528" s="279"/>
      <c r="X528" s="279"/>
      <c r="Y528" s="279"/>
      <c r="Z528" s="279"/>
      <c r="AA528" s="279"/>
    </row>
    <row r="529" spans="1:27" s="278" customFormat="1" ht="13.8" thickBot="1" x14ac:dyDescent="0.35">
      <c r="A529" s="277"/>
      <c r="B529" s="277"/>
      <c r="C529" s="185"/>
      <c r="D529" s="241"/>
      <c r="E529" s="183"/>
      <c r="F529" s="183"/>
      <c r="G529" s="421">
        <v>85.283999999999992</v>
      </c>
      <c r="H529" s="415" t="s">
        <v>4</v>
      </c>
      <c r="I529" s="241"/>
      <c r="J529" s="183"/>
      <c r="K529" s="183"/>
      <c r="L529" s="183"/>
      <c r="M529" s="183"/>
      <c r="N529" s="817"/>
      <c r="O529" s="279"/>
      <c r="P529" s="279"/>
      <c r="Q529" s="279"/>
      <c r="R529" s="279"/>
      <c r="S529" s="279"/>
      <c r="T529" s="279"/>
      <c r="U529" s="279"/>
      <c r="V529" s="279"/>
      <c r="W529" s="279"/>
      <c r="X529" s="279"/>
      <c r="Y529" s="279"/>
      <c r="Z529" s="279"/>
      <c r="AA529" s="279"/>
    </row>
    <row r="530" spans="1:27" s="278" customFormat="1" x14ac:dyDescent="0.3">
      <c r="A530" s="277"/>
      <c r="B530" s="277"/>
      <c r="C530" s="185"/>
      <c r="D530" s="241"/>
      <c r="E530" s="241"/>
      <c r="F530" s="241"/>
      <c r="G530" s="241"/>
      <c r="H530" s="241"/>
      <c r="I530" s="241"/>
      <c r="J530" s="183"/>
      <c r="K530" s="183"/>
      <c r="L530" s="183"/>
      <c r="M530" s="183"/>
      <c r="N530" s="817"/>
      <c r="O530" s="279"/>
      <c r="P530" s="279"/>
      <c r="Q530" s="279"/>
      <c r="R530" s="279"/>
      <c r="S530" s="279"/>
      <c r="T530" s="279"/>
      <c r="U530" s="279"/>
      <c r="V530" s="279"/>
      <c r="W530" s="279"/>
      <c r="X530" s="279"/>
      <c r="Y530" s="279"/>
      <c r="Z530" s="279"/>
      <c r="AA530" s="279"/>
    </row>
    <row r="531" spans="1:27" s="278" customFormat="1" x14ac:dyDescent="0.3">
      <c r="A531" s="277"/>
      <c r="B531" s="277"/>
      <c r="C531" s="185"/>
      <c r="D531" s="241"/>
      <c r="E531" s="241"/>
      <c r="F531" s="241"/>
      <c r="G531" s="241"/>
      <c r="H531" s="241"/>
      <c r="I531" s="241"/>
      <c r="J531" s="183"/>
      <c r="K531" s="183"/>
      <c r="L531" s="183"/>
      <c r="M531" s="183"/>
      <c r="N531" s="817"/>
      <c r="O531" s="279"/>
      <c r="P531" s="279"/>
      <c r="Q531" s="279"/>
      <c r="R531" s="279"/>
      <c r="S531" s="279"/>
      <c r="T531" s="279"/>
      <c r="U531" s="279"/>
      <c r="V531" s="279"/>
      <c r="W531" s="279"/>
      <c r="X531" s="279"/>
      <c r="Y531" s="279"/>
      <c r="Z531" s="279"/>
      <c r="AA531" s="279"/>
    </row>
    <row r="532" spans="1:27" s="278" customFormat="1" x14ac:dyDescent="0.3">
      <c r="A532" s="277"/>
      <c r="B532" s="277"/>
      <c r="C532" s="241"/>
      <c r="D532" s="241"/>
      <c r="E532" s="241"/>
      <c r="F532" s="241"/>
      <c r="G532" s="241"/>
      <c r="H532" s="241"/>
      <c r="I532" s="241"/>
      <c r="J532" s="183"/>
      <c r="K532" s="183"/>
      <c r="L532" s="183"/>
      <c r="M532" s="183"/>
      <c r="N532" s="817"/>
      <c r="O532" s="279"/>
      <c r="P532" s="279"/>
      <c r="Q532" s="279"/>
      <c r="R532" s="279"/>
      <c r="S532" s="279"/>
      <c r="T532" s="279"/>
      <c r="U532" s="279"/>
      <c r="V532" s="279"/>
      <c r="W532" s="279"/>
      <c r="X532" s="279"/>
      <c r="Y532" s="279"/>
      <c r="Z532" s="279"/>
      <c r="AA532" s="279"/>
    </row>
    <row r="533" spans="1:27" s="278" customFormat="1" x14ac:dyDescent="0.3">
      <c r="A533" s="277"/>
      <c r="B533" s="277"/>
      <c r="C533" s="241"/>
      <c r="D533" s="241"/>
      <c r="E533" s="183"/>
      <c r="F533" s="241"/>
      <c r="G533" s="183"/>
      <c r="H533" s="422"/>
      <c r="I533" s="422"/>
      <c r="J533" s="183"/>
      <c r="K533" s="183"/>
      <c r="L533" s="183"/>
      <c r="M533" s="183"/>
      <c r="N533" s="282"/>
      <c r="O533" s="279"/>
      <c r="P533" s="279"/>
      <c r="Q533" s="279"/>
      <c r="R533" s="279"/>
      <c r="S533" s="279"/>
      <c r="T533" s="279"/>
      <c r="U533" s="279"/>
      <c r="V533" s="279"/>
      <c r="W533" s="279"/>
      <c r="X533" s="279"/>
      <c r="Y533" s="279"/>
      <c r="Z533" s="279"/>
      <c r="AA533" s="279"/>
    </row>
    <row r="534" spans="1:27" s="278" customFormat="1" x14ac:dyDescent="0.3">
      <c r="A534" s="277"/>
      <c r="B534" s="277"/>
      <c r="C534" s="241"/>
      <c r="D534" s="241"/>
      <c r="E534" s="183"/>
      <c r="F534" s="183"/>
      <c r="G534" s="183"/>
      <c r="H534" s="183"/>
      <c r="I534" s="183"/>
      <c r="J534" s="183"/>
      <c r="K534" s="183"/>
      <c r="L534" s="183"/>
      <c r="M534" s="183"/>
      <c r="N534" s="33"/>
      <c r="O534" s="279"/>
      <c r="P534" s="279"/>
      <c r="Q534" s="279"/>
      <c r="R534" s="279"/>
      <c r="S534" s="279"/>
      <c r="T534" s="279"/>
      <c r="U534" s="279"/>
      <c r="V534" s="279"/>
      <c r="W534" s="279"/>
      <c r="X534" s="279"/>
      <c r="Y534" s="279"/>
      <c r="Z534" s="279"/>
      <c r="AA534" s="279"/>
    </row>
    <row r="535" spans="1:27" s="278" customFormat="1" ht="13.8" thickBot="1" x14ac:dyDescent="0.35">
      <c r="A535" s="277"/>
      <c r="B535" s="277"/>
      <c r="C535" s="241"/>
      <c r="D535" s="423"/>
      <c r="E535" s="183"/>
      <c r="F535" s="183"/>
      <c r="G535" s="183"/>
      <c r="H535" s="183"/>
      <c r="I535" s="183"/>
      <c r="J535" s="183"/>
      <c r="K535" s="183"/>
      <c r="L535" s="183"/>
      <c r="M535" s="183"/>
      <c r="N535" s="183"/>
      <c r="O535" s="279"/>
      <c r="P535" s="279"/>
      <c r="Q535" s="279"/>
      <c r="R535" s="279"/>
      <c r="S535" s="279"/>
      <c r="T535" s="279"/>
      <c r="U535" s="279"/>
      <c r="V535" s="279"/>
      <c r="W535" s="279"/>
      <c r="X535" s="279"/>
      <c r="Y535" s="279"/>
      <c r="Z535" s="279"/>
      <c r="AA535" s="279"/>
    </row>
    <row r="536" spans="1:27" ht="13.8" thickBot="1" x14ac:dyDescent="0.35">
      <c r="C536" s="424" t="s">
        <v>165</v>
      </c>
      <c r="D536" s="396"/>
      <c r="E536" s="33"/>
      <c r="F536" s="33"/>
      <c r="G536" s="33"/>
      <c r="H536" s="33"/>
      <c r="I536" s="33"/>
      <c r="J536" s="33"/>
      <c r="K536" s="33"/>
      <c r="L536" s="33"/>
      <c r="M536" s="33"/>
      <c r="N536" s="33"/>
    </row>
    <row r="537" spans="1:27" x14ac:dyDescent="0.3">
      <c r="C537" s="71" t="s">
        <v>144</v>
      </c>
      <c r="D537" s="425"/>
      <c r="E537" s="425"/>
      <c r="F537" s="425"/>
      <c r="G537" s="425"/>
      <c r="H537" s="33"/>
      <c r="I537" s="33"/>
      <c r="J537" s="33"/>
      <c r="K537" s="33"/>
      <c r="L537" s="33"/>
      <c r="M537" s="33"/>
      <c r="N537" s="33"/>
    </row>
    <row r="538" spans="1:27" x14ac:dyDescent="0.3">
      <c r="C538" s="233"/>
      <c r="D538" s="329" t="s">
        <v>1</v>
      </c>
      <c r="E538" s="27" t="s">
        <v>17</v>
      </c>
      <c r="F538" s="27" t="s">
        <v>18</v>
      </c>
      <c r="G538" s="27" t="s">
        <v>76</v>
      </c>
      <c r="H538" s="27" t="s">
        <v>77</v>
      </c>
      <c r="I538" s="27" t="s">
        <v>78</v>
      </c>
      <c r="J538" s="910" t="s">
        <v>161</v>
      </c>
      <c r="K538" s="911"/>
      <c r="L538" s="33"/>
      <c r="M538" s="33"/>
      <c r="N538" s="33"/>
    </row>
    <row r="539" spans="1:27" s="278" customFormat="1" x14ac:dyDescent="0.3">
      <c r="A539" s="277"/>
      <c r="B539" s="277"/>
      <c r="C539" s="186" t="s">
        <v>109</v>
      </c>
      <c r="D539" s="399">
        <v>4.7300000000000004</v>
      </c>
      <c r="E539" s="187">
        <v>0.14000000000000001</v>
      </c>
      <c r="F539" s="187">
        <v>0.6</v>
      </c>
      <c r="G539" s="187">
        <v>4</v>
      </c>
      <c r="H539" s="187">
        <v>1.5892800000000002</v>
      </c>
      <c r="I539" s="187">
        <v>25.352799999999998</v>
      </c>
      <c r="J539" s="426" t="s">
        <v>166</v>
      </c>
      <c r="K539" s="360"/>
      <c r="L539" s="183"/>
      <c r="M539" s="183"/>
      <c r="N539" s="183"/>
      <c r="O539" s="279"/>
      <c r="P539" s="279"/>
      <c r="Q539" s="279"/>
      <c r="R539" s="279"/>
      <c r="S539" s="279"/>
      <c r="T539" s="279"/>
      <c r="U539" s="279"/>
      <c r="V539" s="279"/>
      <c r="W539" s="279"/>
      <c r="X539" s="279"/>
      <c r="Y539" s="279"/>
      <c r="Z539" s="279"/>
      <c r="AA539" s="279"/>
    </row>
    <row r="540" spans="1:27" s="278" customFormat="1" x14ac:dyDescent="0.3">
      <c r="A540" s="277"/>
      <c r="B540" s="277"/>
      <c r="C540" s="186"/>
      <c r="D540" s="399">
        <v>57.33</v>
      </c>
      <c r="E540" s="187">
        <v>0.14000000000000001</v>
      </c>
      <c r="F540" s="187">
        <v>0.6</v>
      </c>
      <c r="G540" s="187">
        <v>2</v>
      </c>
      <c r="H540" s="187">
        <v>9.6314399999999996</v>
      </c>
      <c r="I540" s="187">
        <v>153.64439999999999</v>
      </c>
      <c r="J540" s="426" t="s">
        <v>167</v>
      </c>
      <c r="K540" s="360"/>
      <c r="L540" s="183"/>
      <c r="M540" s="183"/>
      <c r="N540" s="183"/>
      <c r="O540" s="279"/>
      <c r="P540" s="279"/>
      <c r="Q540" s="279"/>
      <c r="R540" s="279"/>
      <c r="S540" s="279"/>
      <c r="T540" s="279"/>
      <c r="U540" s="279"/>
      <c r="V540" s="279"/>
      <c r="W540" s="279"/>
      <c r="X540" s="279"/>
      <c r="Y540" s="279"/>
      <c r="Z540" s="279"/>
      <c r="AA540" s="279"/>
    </row>
    <row r="541" spans="1:27" s="278" customFormat="1" x14ac:dyDescent="0.3">
      <c r="A541" s="277"/>
      <c r="B541" s="277"/>
      <c r="C541" s="241"/>
      <c r="D541" s="80">
        <v>58.629999999999995</v>
      </c>
      <c r="E541" s="187">
        <v>0.14000000000000001</v>
      </c>
      <c r="F541" s="187">
        <v>0.7</v>
      </c>
      <c r="G541" s="187">
        <v>2</v>
      </c>
      <c r="H541" s="187">
        <v>11.491479999999999</v>
      </c>
      <c r="I541" s="187">
        <v>180.5804</v>
      </c>
      <c r="J541" s="426" t="s">
        <v>168</v>
      </c>
      <c r="K541" s="360"/>
      <c r="L541" s="183"/>
      <c r="M541" s="183"/>
      <c r="N541" s="183"/>
      <c r="O541" s="279"/>
      <c r="P541" s="279"/>
      <c r="Q541" s="279"/>
      <c r="R541" s="279"/>
      <c r="S541" s="279"/>
      <c r="T541" s="279"/>
      <c r="U541" s="279"/>
      <c r="V541" s="279"/>
      <c r="W541" s="279"/>
      <c r="X541" s="279"/>
      <c r="Y541" s="279"/>
      <c r="Z541" s="279"/>
      <c r="AA541" s="279"/>
    </row>
    <row r="542" spans="1:27" s="278" customFormat="1" x14ac:dyDescent="0.3">
      <c r="A542" s="277"/>
      <c r="B542" s="277"/>
      <c r="C542" s="241"/>
      <c r="D542" s="80">
        <v>0.8</v>
      </c>
      <c r="E542" s="187">
        <v>0.25</v>
      </c>
      <c r="F542" s="187">
        <v>1</v>
      </c>
      <c r="G542" s="187">
        <v>8</v>
      </c>
      <c r="H542" s="187">
        <v>1.6</v>
      </c>
      <c r="I542" s="187">
        <v>14.4</v>
      </c>
      <c r="J542" s="426" t="s">
        <v>169</v>
      </c>
      <c r="K542" s="360"/>
      <c r="L542" s="183"/>
      <c r="M542" s="183"/>
      <c r="N542" s="183"/>
      <c r="O542" s="279"/>
      <c r="P542" s="279"/>
      <c r="Q542" s="279"/>
      <c r="R542" s="279"/>
      <c r="S542" s="279"/>
      <c r="T542" s="279"/>
      <c r="U542" s="279"/>
      <c r="V542" s="279"/>
      <c r="W542" s="279"/>
      <c r="X542" s="279"/>
      <c r="Y542" s="279"/>
      <c r="Z542" s="279"/>
      <c r="AA542" s="279"/>
    </row>
    <row r="543" spans="1:27" s="278" customFormat="1" x14ac:dyDescent="0.3">
      <c r="A543" s="277"/>
      <c r="B543" s="277"/>
      <c r="C543" s="241"/>
      <c r="D543" s="80">
        <v>57.33</v>
      </c>
      <c r="E543" s="187">
        <v>0.17</v>
      </c>
      <c r="F543" s="187">
        <v>0.67</v>
      </c>
      <c r="G543" s="187">
        <v>12</v>
      </c>
      <c r="H543" s="187">
        <v>78.358644000000012</v>
      </c>
      <c r="I543" s="187">
        <v>1038.8195999999998</v>
      </c>
      <c r="J543" s="861" t="s">
        <v>170</v>
      </c>
      <c r="K543" s="862"/>
      <c r="L543" s="183"/>
      <c r="M543" s="183"/>
      <c r="N543" s="183"/>
      <c r="O543" s="279"/>
      <c r="P543" s="279"/>
      <c r="Q543" s="279"/>
      <c r="R543" s="279"/>
      <c r="S543" s="279"/>
      <c r="T543" s="279"/>
      <c r="U543" s="279"/>
      <c r="V543" s="279"/>
      <c r="W543" s="279"/>
      <c r="X543" s="279"/>
      <c r="Y543" s="279"/>
      <c r="Z543" s="279"/>
      <c r="AA543" s="279"/>
    </row>
    <row r="544" spans="1:27" s="278" customFormat="1" x14ac:dyDescent="0.3">
      <c r="A544" s="277"/>
      <c r="B544" s="277"/>
      <c r="C544" s="241"/>
      <c r="D544" s="186">
        <v>46.6</v>
      </c>
      <c r="E544" s="390">
        <v>0.27</v>
      </c>
      <c r="F544" s="390">
        <v>1</v>
      </c>
      <c r="G544" s="390">
        <v>2</v>
      </c>
      <c r="H544" s="187">
        <v>25.164000000000001</v>
      </c>
      <c r="I544" s="187">
        <v>211.56400000000002</v>
      </c>
      <c r="J544" s="234" t="s">
        <v>178</v>
      </c>
      <c r="K544" s="189"/>
      <c r="L544" s="183"/>
      <c r="M544" s="183"/>
      <c r="N544" s="183"/>
      <c r="O544" s="279"/>
      <c r="P544" s="279"/>
      <c r="Q544" s="279"/>
      <c r="R544" s="279"/>
      <c r="S544" s="279"/>
      <c r="T544" s="279"/>
      <c r="U544" s="279"/>
      <c r="V544" s="279"/>
      <c r="W544" s="279"/>
      <c r="X544" s="279"/>
      <c r="Y544" s="279"/>
      <c r="Z544" s="279"/>
      <c r="AA544" s="279"/>
    </row>
    <row r="545" spans="1:27" s="278" customFormat="1" x14ac:dyDescent="0.3">
      <c r="A545" s="277"/>
      <c r="B545" s="277"/>
      <c r="C545" s="241"/>
      <c r="D545" s="186">
        <v>33.1</v>
      </c>
      <c r="E545" s="390">
        <v>0.27</v>
      </c>
      <c r="F545" s="390">
        <v>0.6</v>
      </c>
      <c r="G545" s="390">
        <v>2</v>
      </c>
      <c r="H545" s="187">
        <v>10.724400000000001</v>
      </c>
      <c r="I545" s="187">
        <v>97.314000000000007</v>
      </c>
      <c r="J545" s="234" t="s">
        <v>179</v>
      </c>
      <c r="K545" s="189"/>
      <c r="L545" s="183"/>
      <c r="M545" s="183"/>
      <c r="N545" s="183"/>
      <c r="O545" s="279"/>
      <c r="P545" s="279"/>
      <c r="Q545" s="279"/>
      <c r="R545" s="279"/>
      <c r="S545" s="279"/>
      <c r="T545" s="279"/>
      <c r="U545" s="279"/>
      <c r="V545" s="279"/>
      <c r="W545" s="279"/>
      <c r="X545" s="279"/>
      <c r="Y545" s="279"/>
      <c r="Z545" s="279"/>
      <c r="AA545" s="279"/>
    </row>
    <row r="546" spans="1:27" s="278" customFormat="1" ht="6.75" customHeight="1" x14ac:dyDescent="0.3">
      <c r="A546" s="277"/>
      <c r="B546" s="277"/>
      <c r="C546" s="241"/>
      <c r="D546" s="80"/>
      <c r="E546" s="187"/>
      <c r="F546" s="187"/>
      <c r="G546" s="187"/>
      <c r="H546" s="187"/>
      <c r="I546" s="187"/>
      <c r="J546" s="188"/>
      <c r="K546" s="189"/>
      <c r="L546" s="183"/>
      <c r="M546" s="183"/>
      <c r="N546" s="183"/>
      <c r="O546" s="279"/>
      <c r="P546" s="279"/>
      <c r="Q546" s="279"/>
      <c r="R546" s="279"/>
      <c r="S546" s="279"/>
      <c r="T546" s="279"/>
      <c r="U546" s="279"/>
      <c r="V546" s="279"/>
      <c r="W546" s="279"/>
      <c r="X546" s="279"/>
      <c r="Y546" s="279"/>
      <c r="Z546" s="279"/>
      <c r="AA546" s="279"/>
    </row>
    <row r="547" spans="1:27" s="278" customFormat="1" ht="2.25" customHeight="1" x14ac:dyDescent="0.3">
      <c r="A547" s="277"/>
      <c r="B547" s="277"/>
      <c r="C547" s="241"/>
      <c r="D547" s="80"/>
      <c r="E547" s="187"/>
      <c r="F547" s="187"/>
      <c r="G547" s="187"/>
      <c r="H547" s="187"/>
      <c r="I547" s="187"/>
      <c r="J547" s="188"/>
      <c r="K547" s="189"/>
      <c r="L547" s="183"/>
      <c r="M547" s="183"/>
      <c r="N547" s="183"/>
      <c r="O547" s="279"/>
      <c r="P547" s="279"/>
      <c r="Q547" s="279"/>
      <c r="R547" s="279"/>
      <c r="S547" s="279"/>
      <c r="T547" s="279"/>
      <c r="U547" s="279"/>
      <c r="V547" s="279"/>
      <c r="W547" s="279"/>
      <c r="X547" s="279"/>
      <c r="Y547" s="279"/>
      <c r="Z547" s="279"/>
      <c r="AA547" s="279"/>
    </row>
    <row r="548" spans="1:27" s="278" customFormat="1" x14ac:dyDescent="0.3">
      <c r="A548" s="277"/>
      <c r="B548" s="277"/>
      <c r="C548" s="241"/>
      <c r="D548" s="80">
        <v>1.5</v>
      </c>
      <c r="E548" s="187">
        <v>0.2</v>
      </c>
      <c r="F548" s="187">
        <v>1.24</v>
      </c>
      <c r="G548" s="187">
        <v>4</v>
      </c>
      <c r="H548" s="187">
        <v>1.488</v>
      </c>
      <c r="I548" s="187">
        <v>16.080000000000002</v>
      </c>
      <c r="J548" s="188" t="s">
        <v>171</v>
      </c>
      <c r="K548" s="360"/>
      <c r="L548" s="183"/>
      <c r="M548" s="183"/>
      <c r="N548" s="183"/>
      <c r="O548" s="279"/>
      <c r="P548" s="279"/>
      <c r="Q548" s="279"/>
      <c r="R548" s="279"/>
      <c r="S548" s="279"/>
      <c r="T548" s="279"/>
      <c r="U548" s="279"/>
      <c r="V548" s="279"/>
      <c r="W548" s="279"/>
      <c r="X548" s="279"/>
      <c r="Y548" s="279"/>
      <c r="Z548" s="279"/>
      <c r="AA548" s="279"/>
    </row>
    <row r="549" spans="1:27" s="278" customFormat="1" x14ac:dyDescent="0.3">
      <c r="A549" s="277"/>
      <c r="B549" s="277"/>
      <c r="C549" s="241"/>
      <c r="D549" s="186">
        <v>3.5</v>
      </c>
      <c r="E549" s="187">
        <v>0.2</v>
      </c>
      <c r="F549" s="187">
        <v>1.24</v>
      </c>
      <c r="G549" s="187">
        <v>4</v>
      </c>
      <c r="H549" s="187">
        <v>3.472</v>
      </c>
      <c r="I549" s="187">
        <v>37.520000000000003</v>
      </c>
      <c r="J549" s="912" t="s">
        <v>172</v>
      </c>
      <c r="K549" s="913"/>
      <c r="L549" s="183"/>
      <c r="M549" s="183"/>
      <c r="N549" s="183"/>
      <c r="O549" s="279"/>
      <c r="P549" s="279"/>
      <c r="Q549" s="279"/>
      <c r="R549" s="279"/>
      <c r="S549" s="279"/>
      <c r="T549" s="279"/>
      <c r="U549" s="279"/>
      <c r="V549" s="279"/>
      <c r="W549" s="279"/>
      <c r="X549" s="279"/>
      <c r="Y549" s="279"/>
      <c r="Z549" s="279"/>
      <c r="AA549" s="279"/>
    </row>
    <row r="550" spans="1:27" s="278" customFormat="1" x14ac:dyDescent="0.3">
      <c r="A550" s="277"/>
      <c r="B550" s="277"/>
      <c r="C550" s="241"/>
      <c r="D550" s="186">
        <v>4.8</v>
      </c>
      <c r="E550" s="390">
        <v>0.14000000000000001</v>
      </c>
      <c r="F550" s="390">
        <v>1.24</v>
      </c>
      <c r="G550" s="390">
        <v>4</v>
      </c>
      <c r="H550" s="187">
        <v>3.3331200000000001</v>
      </c>
      <c r="I550" s="187">
        <v>50.304000000000002</v>
      </c>
      <c r="J550" s="861" t="s">
        <v>173</v>
      </c>
      <c r="K550" s="862"/>
      <c r="L550" s="183"/>
      <c r="M550" s="183"/>
      <c r="N550" s="183"/>
      <c r="O550" s="279"/>
      <c r="P550" s="279"/>
      <c r="Q550" s="279"/>
      <c r="R550" s="279"/>
      <c r="S550" s="279"/>
      <c r="T550" s="279"/>
      <c r="U550" s="279"/>
      <c r="V550" s="279"/>
      <c r="W550" s="279"/>
      <c r="X550" s="279"/>
      <c r="Y550" s="279"/>
      <c r="Z550" s="279"/>
      <c r="AA550" s="279"/>
    </row>
    <row r="551" spans="1:27" s="278" customFormat="1" x14ac:dyDescent="0.3">
      <c r="A551" s="277"/>
      <c r="B551" s="277"/>
      <c r="C551" s="241"/>
      <c r="D551" s="186">
        <v>3.5</v>
      </c>
      <c r="E551" s="187">
        <v>0.2</v>
      </c>
      <c r="F551" s="187">
        <v>1.24</v>
      </c>
      <c r="G551" s="390">
        <v>4</v>
      </c>
      <c r="H551" s="187">
        <v>3.472</v>
      </c>
      <c r="I551" s="187">
        <v>37.520000000000003</v>
      </c>
      <c r="J551" s="234" t="s">
        <v>174</v>
      </c>
      <c r="K551" s="189"/>
      <c r="L551" s="183"/>
      <c r="M551" s="183"/>
      <c r="N551" s="183"/>
      <c r="O551" s="279"/>
      <c r="P551" s="279"/>
      <c r="Q551" s="279"/>
      <c r="R551" s="279"/>
      <c r="S551" s="279"/>
      <c r="T551" s="279"/>
      <c r="U551" s="279"/>
      <c r="V551" s="279"/>
      <c r="W551" s="279"/>
      <c r="X551" s="279"/>
      <c r="Y551" s="279"/>
      <c r="Z551" s="279"/>
      <c r="AA551" s="279"/>
    </row>
    <row r="552" spans="1:27" s="278" customFormat="1" x14ac:dyDescent="0.3">
      <c r="A552" s="277"/>
      <c r="B552" s="277"/>
      <c r="C552" s="241"/>
      <c r="D552" s="186">
        <v>3.5</v>
      </c>
      <c r="E552" s="187">
        <v>0.2</v>
      </c>
      <c r="F552" s="187">
        <v>1.24</v>
      </c>
      <c r="G552" s="390">
        <v>4</v>
      </c>
      <c r="H552" s="187">
        <v>3.472</v>
      </c>
      <c r="I552" s="187">
        <v>37.520000000000003</v>
      </c>
      <c r="J552" s="234" t="s">
        <v>175</v>
      </c>
      <c r="K552" s="189"/>
      <c r="L552" s="183"/>
      <c r="M552" s="183"/>
      <c r="N552" s="183"/>
      <c r="O552" s="279"/>
      <c r="P552" s="279"/>
      <c r="Q552" s="279"/>
      <c r="R552" s="279"/>
      <c r="S552" s="279"/>
      <c r="T552" s="279"/>
      <c r="U552" s="279"/>
      <c r="V552" s="279"/>
      <c r="W552" s="279"/>
      <c r="X552" s="279"/>
      <c r="Y552" s="279"/>
      <c r="Z552" s="279"/>
      <c r="AA552" s="279"/>
    </row>
    <row r="553" spans="1:27" s="278" customFormat="1" x14ac:dyDescent="0.3">
      <c r="A553" s="277"/>
      <c r="B553" s="277"/>
      <c r="C553" s="241"/>
      <c r="D553" s="186">
        <v>4.8</v>
      </c>
      <c r="E553" s="390">
        <v>0.14000000000000001</v>
      </c>
      <c r="F553" s="390">
        <v>1.24</v>
      </c>
      <c r="G553" s="390">
        <v>4</v>
      </c>
      <c r="H553" s="187">
        <v>3.3331200000000001</v>
      </c>
      <c r="I553" s="187">
        <v>50.304000000000002</v>
      </c>
      <c r="J553" s="234" t="s">
        <v>176</v>
      </c>
      <c r="K553" s="189"/>
      <c r="L553" s="183"/>
      <c r="M553" s="183"/>
      <c r="N553" s="183"/>
      <c r="O553" s="279"/>
      <c r="P553" s="279"/>
      <c r="Q553" s="279"/>
      <c r="R553" s="279"/>
      <c r="S553" s="279"/>
      <c r="T553" s="279"/>
      <c r="U553" s="279"/>
      <c r="V553" s="279"/>
      <c r="W553" s="279"/>
      <c r="X553" s="279"/>
      <c r="Y553" s="279"/>
      <c r="Z553" s="279"/>
      <c r="AA553" s="279"/>
    </row>
    <row r="554" spans="1:27" s="278" customFormat="1" x14ac:dyDescent="0.3">
      <c r="A554" s="277"/>
      <c r="B554" s="277"/>
      <c r="C554" s="241"/>
      <c r="D554" s="186">
        <v>4.8</v>
      </c>
      <c r="E554" s="390">
        <v>0.14000000000000001</v>
      </c>
      <c r="F554" s="390">
        <v>1.24</v>
      </c>
      <c r="G554" s="390">
        <v>4</v>
      </c>
      <c r="H554" s="187">
        <v>3.3331200000000001</v>
      </c>
      <c r="I554" s="187">
        <v>50.304000000000002</v>
      </c>
      <c r="J554" s="234" t="s">
        <v>177</v>
      </c>
      <c r="K554" s="189"/>
      <c r="L554" s="183"/>
      <c r="M554" s="183"/>
      <c r="N554" s="183"/>
      <c r="O554" s="279"/>
      <c r="P554" s="279"/>
      <c r="Q554" s="279"/>
      <c r="R554" s="279"/>
      <c r="S554" s="279"/>
      <c r="T554" s="279"/>
      <c r="U554" s="279"/>
      <c r="V554" s="279"/>
      <c r="W554" s="279"/>
      <c r="X554" s="279"/>
      <c r="Y554" s="279"/>
      <c r="Z554" s="279"/>
      <c r="AA554" s="279"/>
    </row>
    <row r="555" spans="1:27" s="278" customFormat="1" x14ac:dyDescent="0.3">
      <c r="A555" s="277"/>
      <c r="B555" s="277"/>
      <c r="C555" s="241"/>
      <c r="D555" s="241"/>
      <c r="E555" s="183"/>
      <c r="F555" s="183"/>
      <c r="G555" s="183"/>
      <c r="H555" s="427">
        <v>160.46260400000006</v>
      </c>
      <c r="I555" s="427">
        <v>2001.2272</v>
      </c>
      <c r="J555" s="183"/>
      <c r="K555" s="183"/>
      <c r="L555" s="183"/>
      <c r="M555" s="183"/>
      <c r="N555" s="183"/>
      <c r="O555" s="279"/>
      <c r="P555" s="279"/>
      <c r="Q555" s="279"/>
      <c r="R555" s="279"/>
      <c r="S555" s="279"/>
      <c r="T555" s="279"/>
      <c r="U555" s="279"/>
      <c r="V555" s="279"/>
      <c r="W555" s="279"/>
      <c r="X555" s="279"/>
      <c r="Y555" s="279"/>
      <c r="Z555" s="279"/>
      <c r="AA555" s="279"/>
    </row>
    <row r="556" spans="1:27" ht="13.8" thickBot="1" x14ac:dyDescent="0.35">
      <c r="C556" s="34"/>
      <c r="D556" s="34"/>
      <c r="E556" s="33"/>
      <c r="F556" s="33"/>
      <c r="G556" s="33"/>
      <c r="H556" s="419" t="s">
        <v>24</v>
      </c>
      <c r="I556" s="419" t="s">
        <v>4</v>
      </c>
      <c r="J556" s="33"/>
      <c r="K556" s="33"/>
      <c r="L556" s="33"/>
      <c r="M556" s="33"/>
      <c r="N556" s="33"/>
    </row>
    <row r="557" spans="1:27" x14ac:dyDescent="0.3">
      <c r="C557" s="34"/>
      <c r="D557" s="425"/>
      <c r="E557" s="425"/>
      <c r="F557" s="425"/>
      <c r="G557" s="425"/>
      <c r="H557" s="33"/>
      <c r="I557" s="33"/>
      <c r="J557" s="33"/>
      <c r="K557" s="33"/>
      <c r="L557" s="33"/>
      <c r="M557" s="33"/>
      <c r="N557" s="33"/>
    </row>
    <row r="558" spans="1:27" s="278" customFormat="1" x14ac:dyDescent="0.3">
      <c r="A558" s="277"/>
      <c r="B558" s="277"/>
      <c r="C558" s="241"/>
      <c r="D558" s="428"/>
      <c r="E558" s="428"/>
      <c r="F558" s="428"/>
      <c r="G558" s="428"/>
      <c r="H558" s="183"/>
      <c r="I558" s="183"/>
      <c r="J558" s="183"/>
      <c r="K558" s="183"/>
      <c r="L558" s="183"/>
      <c r="M558" s="183"/>
      <c r="N558" s="183"/>
      <c r="O558" s="279"/>
      <c r="P558" s="279"/>
      <c r="Q558" s="279"/>
      <c r="R558" s="279"/>
      <c r="S558" s="279"/>
      <c r="T558" s="279"/>
      <c r="U558" s="279"/>
      <c r="V558" s="279"/>
      <c r="W558" s="279"/>
      <c r="X558" s="279"/>
      <c r="Y558" s="279"/>
      <c r="Z558" s="279"/>
      <c r="AA558" s="279"/>
    </row>
    <row r="559" spans="1:27" s="278" customFormat="1" x14ac:dyDescent="0.3">
      <c r="A559" s="277"/>
      <c r="B559" s="277"/>
      <c r="C559" s="241" t="s">
        <v>180</v>
      </c>
      <c r="D559" s="241"/>
      <c r="E559" s="241" t="s">
        <v>12</v>
      </c>
      <c r="F559" s="241" t="s">
        <v>12</v>
      </c>
      <c r="G559" s="241" t="s">
        <v>89</v>
      </c>
      <c r="H559" s="241"/>
      <c r="I559" s="183"/>
      <c r="J559" s="183"/>
      <c r="K559" s="183"/>
      <c r="L559" s="183"/>
      <c r="M559" s="183"/>
      <c r="N559" s="183"/>
      <c r="O559" s="250"/>
      <c r="P559" s="279"/>
      <c r="Q559" s="279"/>
      <c r="R559" s="279"/>
      <c r="S559" s="279"/>
      <c r="T559" s="279"/>
      <c r="U559" s="279"/>
      <c r="V559" s="279"/>
      <c r="W559" s="279"/>
      <c r="X559" s="279"/>
      <c r="Y559" s="279"/>
      <c r="Z559" s="279"/>
      <c r="AA559" s="279"/>
    </row>
    <row r="560" spans="1:27" s="278" customFormat="1" x14ac:dyDescent="0.3">
      <c r="A560" s="277"/>
      <c r="B560" s="277"/>
      <c r="C560" s="241"/>
      <c r="D560" s="241" t="s">
        <v>446</v>
      </c>
      <c r="E560" s="183">
        <v>1.0349999999999999</v>
      </c>
      <c r="F560" s="183">
        <v>0.5</v>
      </c>
      <c r="G560" s="183">
        <v>1</v>
      </c>
      <c r="H560" s="183">
        <v>0.51749999999999996</v>
      </c>
      <c r="I560" s="183"/>
      <c r="J560" s="183"/>
      <c r="K560" s="863"/>
      <c r="L560" s="863"/>
      <c r="M560" s="863"/>
      <c r="N560" s="183"/>
      <c r="O560" s="250"/>
      <c r="P560" s="279"/>
      <c r="Q560" s="279"/>
      <c r="R560" s="279"/>
      <c r="S560" s="279"/>
      <c r="T560" s="279"/>
      <c r="U560" s="279"/>
      <c r="V560" s="279"/>
      <c r="W560" s="279"/>
      <c r="X560" s="279"/>
      <c r="Y560" s="279"/>
      <c r="Z560" s="279"/>
      <c r="AA560" s="279"/>
    </row>
    <row r="561" spans="1:27" s="278" customFormat="1" x14ac:dyDescent="0.3">
      <c r="A561" s="277"/>
      <c r="B561" s="277"/>
      <c r="C561" s="902" t="s">
        <v>181</v>
      </c>
      <c r="D561" s="241"/>
      <c r="E561" s="183">
        <v>1.0349999999999999</v>
      </c>
      <c r="F561" s="183">
        <v>1.004</v>
      </c>
      <c r="G561" s="183">
        <v>0.5</v>
      </c>
      <c r="H561" s="183">
        <v>0.51956999999999998</v>
      </c>
      <c r="I561" s="183"/>
      <c r="J561" s="183"/>
      <c r="K561" s="241"/>
      <c r="L561" s="183"/>
      <c r="M561" s="183"/>
      <c r="N561" s="183"/>
      <c r="O561" s="250"/>
      <c r="P561" s="279"/>
      <c r="Q561" s="279"/>
      <c r="R561" s="279"/>
      <c r="S561" s="279"/>
      <c r="T561" s="279"/>
      <c r="U561" s="279"/>
      <c r="V561" s="279"/>
      <c r="W561" s="279"/>
      <c r="X561" s="279"/>
      <c r="Y561" s="279"/>
      <c r="Z561" s="279"/>
      <c r="AA561" s="279"/>
    </row>
    <row r="562" spans="1:27" s="278" customFormat="1" x14ac:dyDescent="0.3">
      <c r="A562" s="277"/>
      <c r="B562" s="277"/>
      <c r="C562" s="903"/>
      <c r="D562" s="241"/>
      <c r="E562" s="183">
        <v>3.8</v>
      </c>
      <c r="F562" s="183">
        <v>1.4</v>
      </c>
      <c r="G562" s="183">
        <v>1</v>
      </c>
      <c r="H562" s="183">
        <v>5.3199999999999994</v>
      </c>
      <c r="I562" s="183"/>
      <c r="J562" s="183"/>
      <c r="K562" s="241"/>
      <c r="L562" s="183"/>
      <c r="M562" s="183"/>
      <c r="N562" s="183"/>
      <c r="O562" s="250"/>
      <c r="P562" s="279"/>
      <c r="Q562" s="279"/>
      <c r="R562" s="279"/>
      <c r="S562" s="279"/>
      <c r="T562" s="279"/>
      <c r="U562" s="279"/>
      <c r="V562" s="279"/>
      <c r="W562" s="279"/>
      <c r="X562" s="279"/>
      <c r="Y562" s="279"/>
      <c r="Z562" s="279"/>
      <c r="AA562" s="279"/>
    </row>
    <row r="563" spans="1:27" s="278" customFormat="1" x14ac:dyDescent="0.3">
      <c r="A563" s="277"/>
      <c r="B563" s="277"/>
      <c r="C563" s="241"/>
      <c r="D563" s="241"/>
      <c r="E563" s="183">
        <v>1</v>
      </c>
      <c r="F563" s="183">
        <v>1</v>
      </c>
      <c r="G563" s="183">
        <v>0.5</v>
      </c>
      <c r="H563" s="183">
        <v>0.5</v>
      </c>
      <c r="I563" s="183"/>
      <c r="J563" s="183"/>
      <c r="K563" s="241"/>
      <c r="L563" s="183"/>
      <c r="M563" s="183"/>
      <c r="N563" s="183"/>
      <c r="O563" s="250"/>
      <c r="P563" s="279"/>
      <c r="Q563" s="279"/>
      <c r="R563" s="279"/>
      <c r="S563" s="279"/>
      <c r="T563" s="279"/>
      <c r="U563" s="279"/>
      <c r="V563" s="279"/>
      <c r="W563" s="279"/>
      <c r="X563" s="279"/>
      <c r="Y563" s="279"/>
      <c r="Z563" s="279"/>
      <c r="AA563" s="279"/>
    </row>
    <row r="564" spans="1:27" s="278" customFormat="1" x14ac:dyDescent="0.3">
      <c r="A564" s="277"/>
      <c r="B564" s="277"/>
      <c r="C564" s="241"/>
      <c r="D564" s="241"/>
      <c r="E564" s="183">
        <v>0.8</v>
      </c>
      <c r="F564" s="183">
        <v>1</v>
      </c>
      <c r="G564" s="183">
        <v>1</v>
      </c>
      <c r="H564" s="183">
        <v>0.8</v>
      </c>
      <c r="I564" s="183"/>
      <c r="J564" s="183"/>
      <c r="K564" s="189"/>
      <c r="L564" s="183"/>
      <c r="M564" s="183"/>
      <c r="N564" s="183"/>
      <c r="O564" s="250"/>
      <c r="P564" s="279"/>
      <c r="Q564" s="279"/>
      <c r="R564" s="279"/>
      <c r="S564" s="279"/>
      <c r="T564" s="279"/>
      <c r="U564" s="279"/>
      <c r="V564" s="279"/>
      <c r="W564" s="279"/>
      <c r="X564" s="279"/>
      <c r="Y564" s="279"/>
      <c r="Z564" s="279"/>
      <c r="AA564" s="279"/>
    </row>
    <row r="565" spans="1:27" s="278" customFormat="1" x14ac:dyDescent="0.3">
      <c r="A565" s="277"/>
      <c r="B565" s="277"/>
      <c r="C565" s="241"/>
      <c r="D565" s="241"/>
      <c r="E565" s="183">
        <v>0.5</v>
      </c>
      <c r="F565" s="183">
        <v>0.7</v>
      </c>
      <c r="G565" s="183">
        <v>1</v>
      </c>
      <c r="H565" s="183">
        <v>0.35</v>
      </c>
      <c r="I565" s="183"/>
      <c r="J565" s="183"/>
      <c r="K565" s="183"/>
      <c r="L565" s="183"/>
      <c r="M565" s="183"/>
      <c r="N565" s="183"/>
      <c r="O565" s="250"/>
      <c r="P565" s="279"/>
      <c r="Q565" s="279"/>
      <c r="R565" s="279"/>
      <c r="S565" s="279"/>
      <c r="T565" s="279"/>
      <c r="U565" s="279"/>
      <c r="V565" s="279"/>
      <c r="W565" s="279"/>
      <c r="X565" s="279"/>
      <c r="Y565" s="279"/>
      <c r="Z565" s="279"/>
      <c r="AA565" s="279"/>
    </row>
    <row r="566" spans="1:27" s="278" customFormat="1" x14ac:dyDescent="0.3">
      <c r="A566" s="277"/>
      <c r="B566" s="277"/>
      <c r="C566" s="241"/>
      <c r="D566" s="241"/>
      <c r="E566" s="183">
        <v>0.5</v>
      </c>
      <c r="F566" s="183">
        <v>0.8</v>
      </c>
      <c r="G566" s="183">
        <v>2.5</v>
      </c>
      <c r="H566" s="183">
        <v>1</v>
      </c>
      <c r="I566" s="183"/>
      <c r="J566" s="183"/>
      <c r="K566" s="183"/>
      <c r="L566" s="183"/>
      <c r="M566" s="183"/>
      <c r="N566" s="183"/>
      <c r="O566" s="250"/>
      <c r="P566" s="279"/>
      <c r="Q566" s="279"/>
      <c r="R566" s="279"/>
      <c r="S566" s="279"/>
      <c r="T566" s="279"/>
      <c r="U566" s="279"/>
      <c r="V566" s="279"/>
      <c r="W566" s="279"/>
      <c r="X566" s="279"/>
      <c r="Y566" s="279"/>
      <c r="Z566" s="279"/>
      <c r="AA566" s="279"/>
    </row>
    <row r="567" spans="1:27" s="278" customFormat="1" x14ac:dyDescent="0.3">
      <c r="A567" s="277"/>
      <c r="B567" s="277"/>
      <c r="C567" s="241"/>
      <c r="D567" s="875" t="s">
        <v>436</v>
      </c>
      <c r="E567" s="876"/>
      <c r="F567" s="876"/>
      <c r="G567" s="877"/>
      <c r="H567" s="390">
        <v>9.0070699999999988</v>
      </c>
      <c r="I567" s="183"/>
      <c r="J567" s="183"/>
      <c r="K567" s="183"/>
      <c r="L567" s="183"/>
      <c r="M567" s="183"/>
      <c r="N567" s="183"/>
      <c r="O567" s="250"/>
      <c r="P567" s="279"/>
      <c r="Q567" s="279"/>
      <c r="R567" s="279"/>
      <c r="S567" s="279"/>
      <c r="T567" s="279"/>
      <c r="U567" s="279"/>
      <c r="V567" s="279"/>
      <c r="W567" s="279"/>
      <c r="X567" s="279"/>
      <c r="Y567" s="279"/>
      <c r="Z567" s="279"/>
      <c r="AA567" s="279"/>
    </row>
    <row r="568" spans="1:27" s="278" customFormat="1" x14ac:dyDescent="0.3">
      <c r="A568" s="277"/>
      <c r="B568" s="277"/>
      <c r="C568" s="241"/>
      <c r="D568" s="241"/>
      <c r="E568" s="241"/>
      <c r="F568" s="241"/>
      <c r="G568" s="183"/>
      <c r="H568" s="183"/>
      <c r="I568" s="183"/>
      <c r="J568" s="183"/>
      <c r="K568" s="183"/>
      <c r="L568" s="183"/>
      <c r="M568" s="183"/>
      <c r="N568" s="183"/>
      <c r="O568" s="250"/>
      <c r="P568" s="279"/>
      <c r="Q568" s="279"/>
      <c r="R568" s="279"/>
      <c r="S568" s="279"/>
      <c r="T568" s="279"/>
      <c r="U568" s="279"/>
      <c r="V568" s="279"/>
      <c r="W568" s="279"/>
      <c r="X568" s="279"/>
      <c r="Y568" s="279"/>
      <c r="Z568" s="279"/>
      <c r="AA568" s="279"/>
    </row>
    <row r="569" spans="1:27" s="278" customFormat="1" x14ac:dyDescent="0.3">
      <c r="A569" s="277"/>
      <c r="B569" s="277"/>
      <c r="C569" s="241"/>
      <c r="D569" s="186" t="s">
        <v>12</v>
      </c>
      <c r="E569" s="186" t="s">
        <v>12</v>
      </c>
      <c r="F569" s="186" t="s">
        <v>89</v>
      </c>
      <c r="G569" s="186" t="s">
        <v>125</v>
      </c>
      <c r="H569" s="183"/>
      <c r="I569" s="183"/>
      <c r="J569" s="183"/>
      <c r="K569" s="183"/>
      <c r="L569" s="183"/>
      <c r="M569" s="183"/>
      <c r="N569" s="183"/>
      <c r="O569" s="279"/>
      <c r="P569" s="279"/>
      <c r="Q569" s="279"/>
      <c r="R569" s="279"/>
      <c r="S569" s="279"/>
      <c r="T569" s="279"/>
      <c r="U569" s="279"/>
      <c r="V569" s="279"/>
      <c r="W569" s="279"/>
      <c r="X569" s="279"/>
      <c r="Y569" s="279"/>
      <c r="Z569" s="279"/>
      <c r="AA569" s="279"/>
    </row>
    <row r="570" spans="1:27" s="278" customFormat="1" x14ac:dyDescent="0.3">
      <c r="A570" s="277"/>
      <c r="B570" s="277"/>
      <c r="C570" s="241"/>
      <c r="D570" s="390">
        <v>3.8</v>
      </c>
      <c r="E570" s="390">
        <v>0.27</v>
      </c>
      <c r="F570" s="390">
        <v>1.026</v>
      </c>
      <c r="G570" s="390">
        <v>1.0526760000000002</v>
      </c>
      <c r="H570" s="183"/>
      <c r="I570" s="183"/>
      <c r="J570" s="183"/>
      <c r="K570" s="183"/>
      <c r="L570" s="183"/>
      <c r="M570" s="183"/>
      <c r="N570" s="183"/>
      <c r="O570" s="279"/>
      <c r="P570" s="279"/>
      <c r="Q570" s="279"/>
      <c r="R570" s="279"/>
      <c r="S570" s="279"/>
      <c r="T570" s="279"/>
      <c r="U570" s="279"/>
      <c r="V570" s="279"/>
      <c r="W570" s="279"/>
      <c r="X570" s="279"/>
      <c r="Y570" s="279"/>
      <c r="Z570" s="279"/>
      <c r="AA570" s="279"/>
    </row>
    <row r="571" spans="1:27" s="278" customFormat="1" x14ac:dyDescent="0.3">
      <c r="A571" s="277"/>
      <c r="B571" s="277"/>
      <c r="C571" s="241"/>
      <c r="D571" s="390">
        <v>2.5</v>
      </c>
      <c r="E571" s="390">
        <v>0.27</v>
      </c>
      <c r="F571" s="390">
        <v>0.67500000000000004</v>
      </c>
      <c r="G571" s="390">
        <v>0.45562500000000006</v>
      </c>
      <c r="H571" s="183"/>
      <c r="I571" s="183"/>
      <c r="J571" s="183"/>
      <c r="K571" s="183"/>
      <c r="L571" s="183"/>
      <c r="M571" s="183"/>
      <c r="N571" s="183"/>
      <c r="O571" s="279"/>
      <c r="P571" s="279"/>
      <c r="Q571" s="279"/>
      <c r="R571" s="279"/>
      <c r="S571" s="279"/>
      <c r="T571" s="279"/>
      <c r="U571" s="279"/>
      <c r="V571" s="279"/>
      <c r="W571" s="279"/>
      <c r="X571" s="279"/>
      <c r="Y571" s="279"/>
      <c r="Z571" s="279"/>
      <c r="AA571" s="279"/>
    </row>
    <row r="572" spans="1:27" s="278" customFormat="1" x14ac:dyDescent="0.3">
      <c r="A572" s="277"/>
      <c r="B572" s="277"/>
      <c r="C572" s="241"/>
      <c r="D572" s="875" t="s">
        <v>435</v>
      </c>
      <c r="E572" s="876"/>
      <c r="F572" s="877"/>
      <c r="G572" s="390">
        <v>1.5083010000000003</v>
      </c>
      <c r="H572" s="183"/>
      <c r="I572" s="183"/>
      <c r="J572" s="183"/>
      <c r="K572" s="183"/>
      <c r="L572" s="183"/>
      <c r="M572" s="183"/>
      <c r="N572" s="183"/>
      <c r="O572" s="279"/>
      <c r="P572" s="279"/>
      <c r="Q572" s="279"/>
      <c r="R572" s="279"/>
      <c r="S572" s="279"/>
      <c r="T572" s="279"/>
      <c r="U572" s="279"/>
      <c r="V572" s="279"/>
      <c r="W572" s="279"/>
      <c r="X572" s="279"/>
      <c r="Y572" s="279"/>
      <c r="Z572" s="279"/>
      <c r="AA572" s="279"/>
    </row>
    <row r="573" spans="1:27" s="278" customFormat="1" x14ac:dyDescent="0.3">
      <c r="A573" s="277"/>
      <c r="B573" s="277"/>
      <c r="C573" s="241"/>
      <c r="D573" s="241"/>
      <c r="E573" s="183"/>
      <c r="F573" s="183"/>
      <c r="G573" s="183"/>
      <c r="H573" s="183"/>
      <c r="I573" s="183"/>
      <c r="J573" s="183"/>
      <c r="K573" s="183"/>
      <c r="L573" s="183"/>
      <c r="M573" s="183"/>
      <c r="N573" s="183"/>
      <c r="O573" s="279"/>
      <c r="P573" s="279"/>
      <c r="Q573" s="279"/>
      <c r="R573" s="279"/>
      <c r="S573" s="279"/>
      <c r="T573" s="279"/>
      <c r="U573" s="279"/>
      <c r="V573" s="279"/>
      <c r="W573" s="279"/>
      <c r="X573" s="279"/>
      <c r="Y573" s="279"/>
      <c r="Z573" s="279"/>
      <c r="AA573" s="279"/>
    </row>
    <row r="574" spans="1:27" s="278" customFormat="1" x14ac:dyDescent="0.3">
      <c r="A574" s="277"/>
      <c r="B574" s="277"/>
      <c r="C574" s="241"/>
      <c r="D574" s="241" t="s">
        <v>437</v>
      </c>
      <c r="E574" s="391">
        <v>78.089763999999988</v>
      </c>
      <c r="F574" s="394" t="s">
        <v>4</v>
      </c>
      <c r="G574" s="183"/>
      <c r="H574" s="183"/>
      <c r="I574" s="183"/>
      <c r="J574" s="183"/>
      <c r="K574" s="183"/>
      <c r="L574" s="183"/>
      <c r="M574" s="183"/>
      <c r="N574" s="183"/>
      <c r="O574" s="279"/>
      <c r="P574" s="279"/>
      <c r="Q574" s="279"/>
      <c r="R574" s="279"/>
      <c r="S574" s="279"/>
      <c r="T574" s="279"/>
      <c r="U574" s="279"/>
      <c r="V574" s="279"/>
      <c r="W574" s="279"/>
      <c r="X574" s="279"/>
      <c r="Y574" s="279"/>
      <c r="Z574" s="279"/>
      <c r="AA574" s="279"/>
    </row>
    <row r="575" spans="1:27" s="278" customFormat="1" x14ac:dyDescent="0.3">
      <c r="A575" s="277"/>
      <c r="B575" s="277"/>
      <c r="C575" s="241"/>
      <c r="D575" s="241"/>
      <c r="E575" s="183"/>
      <c r="F575" s="183"/>
      <c r="G575" s="183"/>
      <c r="H575" s="183"/>
      <c r="I575" s="183"/>
      <c r="J575" s="183"/>
      <c r="K575" s="183"/>
      <c r="L575" s="183"/>
      <c r="M575" s="183"/>
      <c r="N575" s="183"/>
      <c r="O575" s="279"/>
      <c r="P575" s="279"/>
      <c r="Q575" s="279"/>
      <c r="R575" s="279"/>
      <c r="S575" s="279"/>
      <c r="T575" s="279"/>
      <c r="U575" s="279"/>
      <c r="V575" s="279"/>
      <c r="W575" s="279"/>
      <c r="X575" s="279"/>
      <c r="Y575" s="279"/>
      <c r="Z575" s="279"/>
      <c r="AA575" s="279"/>
    </row>
    <row r="576" spans="1:27" s="278" customFormat="1" x14ac:dyDescent="0.3">
      <c r="A576" s="277"/>
      <c r="B576" s="277"/>
      <c r="C576" s="241"/>
      <c r="D576" s="189" t="s">
        <v>447</v>
      </c>
      <c r="E576" s="183"/>
      <c r="F576" s="391">
        <v>9.7276355999999993</v>
      </c>
      <c r="G576" s="394" t="s">
        <v>24</v>
      </c>
      <c r="H576" s="183"/>
      <c r="I576" s="183"/>
      <c r="J576" s="183"/>
      <c r="K576" s="183"/>
      <c r="L576" s="183"/>
      <c r="M576" s="183"/>
      <c r="N576" s="183"/>
      <c r="O576" s="279"/>
      <c r="P576" s="279"/>
      <c r="Q576" s="279"/>
      <c r="R576" s="279"/>
      <c r="S576" s="279"/>
      <c r="T576" s="279"/>
      <c r="U576" s="279"/>
      <c r="V576" s="279"/>
      <c r="W576" s="279"/>
      <c r="X576" s="279"/>
      <c r="Y576" s="279"/>
      <c r="Z576" s="279"/>
      <c r="AA576" s="279"/>
    </row>
    <row r="577" spans="1:27" s="278" customFormat="1" x14ac:dyDescent="0.3">
      <c r="A577" s="277"/>
      <c r="B577" s="277"/>
      <c r="C577" s="241"/>
      <c r="D577" s="241"/>
      <c r="E577" s="183"/>
      <c r="F577" s="183"/>
      <c r="G577" s="183"/>
      <c r="H577" s="183"/>
      <c r="I577" s="183"/>
      <c r="J577" s="183"/>
      <c r="K577" s="183"/>
      <c r="L577" s="183"/>
      <c r="M577" s="183"/>
      <c r="N577" s="183"/>
      <c r="O577" s="279"/>
      <c r="P577" s="279"/>
      <c r="Q577" s="279"/>
      <c r="R577" s="279"/>
      <c r="S577" s="279"/>
      <c r="T577" s="279"/>
      <c r="U577" s="279"/>
      <c r="V577" s="279"/>
      <c r="W577" s="279"/>
      <c r="X577" s="279"/>
      <c r="Y577" s="279"/>
      <c r="Z577" s="279"/>
      <c r="AA577" s="279"/>
    </row>
    <row r="578" spans="1:27" s="278" customFormat="1" x14ac:dyDescent="0.3">
      <c r="A578" s="277"/>
      <c r="B578" s="277"/>
      <c r="C578" s="241"/>
      <c r="D578" s="392" t="s">
        <v>446</v>
      </c>
      <c r="E578" s="390">
        <v>1.0349999999999999</v>
      </c>
      <c r="F578" s="390">
        <v>0.5</v>
      </c>
      <c r="G578" s="390">
        <v>1</v>
      </c>
      <c r="H578" s="390">
        <v>0.51749999999999996</v>
      </c>
      <c r="I578" s="183"/>
      <c r="J578" s="183"/>
      <c r="K578" s="863"/>
      <c r="L578" s="863"/>
      <c r="M578" s="863"/>
      <c r="N578" s="183"/>
      <c r="O578" s="250"/>
      <c r="P578" s="279"/>
      <c r="Q578" s="279"/>
      <c r="R578" s="279"/>
      <c r="S578" s="279"/>
      <c r="T578" s="279"/>
      <c r="U578" s="279"/>
      <c r="V578" s="279"/>
      <c r="W578" s="279"/>
      <c r="X578" s="279"/>
      <c r="Y578" s="279"/>
      <c r="Z578" s="279"/>
      <c r="AA578" s="279"/>
    </row>
    <row r="579" spans="1:27" s="278" customFormat="1" x14ac:dyDescent="0.3">
      <c r="A579" s="277"/>
      <c r="B579" s="277"/>
      <c r="C579" s="874" t="s">
        <v>448</v>
      </c>
      <c r="D579" s="429"/>
      <c r="E579" s="390">
        <v>1.0349999999999999</v>
      </c>
      <c r="F579" s="390">
        <v>1.004</v>
      </c>
      <c r="G579" s="390">
        <v>0.5</v>
      </c>
      <c r="H579" s="390">
        <v>0.51956999999999998</v>
      </c>
      <c r="I579" s="183"/>
      <c r="J579" s="183"/>
      <c r="K579" s="241"/>
      <c r="L579" s="183"/>
      <c r="M579" s="183"/>
      <c r="N579" s="183"/>
      <c r="O579" s="250"/>
      <c r="P579" s="279"/>
      <c r="Q579" s="279"/>
      <c r="R579" s="279"/>
      <c r="S579" s="279"/>
      <c r="T579" s="279"/>
      <c r="U579" s="279"/>
      <c r="V579" s="279"/>
      <c r="W579" s="279"/>
      <c r="X579" s="279"/>
      <c r="Y579" s="279"/>
      <c r="Z579" s="279"/>
      <c r="AA579" s="279"/>
    </row>
    <row r="580" spans="1:27" s="278" customFormat="1" x14ac:dyDescent="0.3">
      <c r="A580" s="277"/>
      <c r="B580" s="277"/>
      <c r="C580" s="874"/>
      <c r="D580" s="429"/>
      <c r="E580" s="390">
        <v>3.8</v>
      </c>
      <c r="F580" s="390">
        <v>1.4</v>
      </c>
      <c r="G580" s="390">
        <v>1</v>
      </c>
      <c r="H580" s="390">
        <v>5.3199999999999994</v>
      </c>
      <c r="I580" s="183"/>
      <c r="J580" s="183"/>
      <c r="K580" s="241"/>
      <c r="L580" s="183"/>
      <c r="M580" s="183"/>
      <c r="N580" s="183"/>
      <c r="O580" s="250"/>
      <c r="P580" s="279"/>
      <c r="Q580" s="279"/>
      <c r="R580" s="279"/>
      <c r="S580" s="279"/>
      <c r="T580" s="279"/>
      <c r="U580" s="279"/>
      <c r="V580" s="279"/>
      <c r="W580" s="279"/>
      <c r="X580" s="279"/>
      <c r="Y580" s="279"/>
      <c r="Z580" s="279"/>
      <c r="AA580" s="279"/>
    </row>
    <row r="581" spans="1:27" s="278" customFormat="1" x14ac:dyDescent="0.3">
      <c r="A581" s="277"/>
      <c r="B581" s="277"/>
      <c r="C581" s="874"/>
      <c r="D581" s="429"/>
      <c r="E581" s="390">
        <v>1</v>
      </c>
      <c r="F581" s="390">
        <v>1</v>
      </c>
      <c r="G581" s="390">
        <v>0.5</v>
      </c>
      <c r="H581" s="390">
        <v>0.5</v>
      </c>
      <c r="I581" s="183"/>
      <c r="J581" s="183"/>
      <c r="K581" s="241"/>
      <c r="L581" s="183"/>
      <c r="M581" s="183"/>
      <c r="N581" s="183"/>
      <c r="O581" s="250"/>
      <c r="P581" s="279"/>
      <c r="Q581" s="279"/>
      <c r="R581" s="279"/>
      <c r="S581" s="279"/>
      <c r="T581" s="279"/>
      <c r="U581" s="279"/>
      <c r="V581" s="279"/>
      <c r="W581" s="279"/>
      <c r="X581" s="279"/>
      <c r="Y581" s="279"/>
      <c r="Z581" s="279"/>
      <c r="AA581" s="279"/>
    </row>
    <row r="582" spans="1:27" s="278" customFormat="1" x14ac:dyDescent="0.3">
      <c r="A582" s="277"/>
      <c r="B582" s="277"/>
      <c r="C582" s="874"/>
      <c r="D582" s="429"/>
      <c r="E582" s="390">
        <v>0.8</v>
      </c>
      <c r="F582" s="390">
        <v>1</v>
      </c>
      <c r="G582" s="390">
        <v>1</v>
      </c>
      <c r="H582" s="390">
        <v>0.8</v>
      </c>
      <c r="I582" s="183"/>
      <c r="J582" s="183"/>
      <c r="K582" s="189"/>
      <c r="L582" s="183"/>
      <c r="M582" s="183"/>
      <c r="N582" s="183"/>
      <c r="O582" s="250"/>
      <c r="P582" s="279"/>
      <c r="Q582" s="279"/>
      <c r="R582" s="279"/>
      <c r="S582" s="279"/>
      <c r="T582" s="279"/>
      <c r="U582" s="279"/>
      <c r="V582" s="279"/>
      <c r="W582" s="279"/>
      <c r="X582" s="279"/>
      <c r="Y582" s="279"/>
      <c r="Z582" s="279"/>
      <c r="AA582" s="279"/>
    </row>
    <row r="583" spans="1:27" s="278" customFormat="1" x14ac:dyDescent="0.3">
      <c r="A583" s="277"/>
      <c r="B583" s="277"/>
      <c r="C583" s="874"/>
      <c r="D583" s="429"/>
      <c r="E583" s="390">
        <v>0.5</v>
      </c>
      <c r="F583" s="390">
        <v>0.95</v>
      </c>
      <c r="G583" s="390">
        <v>1</v>
      </c>
      <c r="H583" s="390">
        <v>0.47499999999999998</v>
      </c>
      <c r="I583" s="183"/>
      <c r="J583" s="183"/>
      <c r="K583" s="183"/>
      <c r="L583" s="183"/>
      <c r="M583" s="183"/>
      <c r="N583" s="183"/>
      <c r="O583" s="250"/>
      <c r="P583" s="279"/>
      <c r="Q583" s="279"/>
      <c r="R583" s="279"/>
      <c r="S583" s="279"/>
      <c r="T583" s="279"/>
      <c r="U583" s="279"/>
      <c r="V583" s="279"/>
      <c r="W583" s="279"/>
      <c r="X583" s="279"/>
      <c r="Y583" s="279"/>
      <c r="Z583" s="279"/>
      <c r="AA583" s="279"/>
    </row>
    <row r="584" spans="1:27" s="278" customFormat="1" x14ac:dyDescent="0.3">
      <c r="A584" s="277"/>
      <c r="B584" s="277"/>
      <c r="C584" s="874"/>
      <c r="D584" s="429"/>
      <c r="E584" s="390">
        <v>0.15</v>
      </c>
      <c r="F584" s="390">
        <v>0.2</v>
      </c>
      <c r="G584" s="390">
        <v>1</v>
      </c>
      <c r="H584" s="390">
        <v>0.03</v>
      </c>
      <c r="I584" s="183"/>
      <c r="J584" s="183"/>
      <c r="K584" s="183"/>
      <c r="L584" s="183"/>
      <c r="M584" s="183"/>
      <c r="N584" s="183"/>
      <c r="O584" s="250"/>
      <c r="P584" s="279"/>
      <c r="Q584" s="279"/>
      <c r="R584" s="279"/>
      <c r="S584" s="279"/>
      <c r="T584" s="279"/>
      <c r="U584" s="279"/>
      <c r="V584" s="279"/>
      <c r="W584" s="279"/>
      <c r="X584" s="279"/>
      <c r="Y584" s="279"/>
      <c r="Z584" s="279"/>
      <c r="AA584" s="279"/>
    </row>
    <row r="585" spans="1:27" s="278" customFormat="1" x14ac:dyDescent="0.3">
      <c r="A585" s="277"/>
      <c r="B585" s="277"/>
      <c r="C585" s="874"/>
      <c r="D585" s="395"/>
      <c r="E585" s="390">
        <v>0.5</v>
      </c>
      <c r="F585" s="390">
        <v>0.8</v>
      </c>
      <c r="G585" s="390">
        <v>2.5</v>
      </c>
      <c r="H585" s="390">
        <v>1</v>
      </c>
      <c r="I585" s="183"/>
      <c r="J585" s="183"/>
      <c r="K585" s="183"/>
      <c r="L585" s="183"/>
      <c r="M585" s="183"/>
      <c r="N585" s="183"/>
      <c r="O585" s="250"/>
      <c r="P585" s="279"/>
      <c r="Q585" s="279"/>
      <c r="R585" s="279"/>
      <c r="S585" s="279"/>
      <c r="T585" s="279"/>
      <c r="U585" s="279"/>
      <c r="V585" s="279"/>
      <c r="W585" s="279"/>
      <c r="X585" s="279"/>
      <c r="Y585" s="279"/>
      <c r="Z585" s="279"/>
      <c r="AA585" s="279"/>
    </row>
    <row r="586" spans="1:27" s="278" customFormat="1" x14ac:dyDescent="0.3">
      <c r="A586" s="277"/>
      <c r="B586" s="277"/>
      <c r="C586" s="874"/>
      <c r="D586" s="875" t="s">
        <v>436</v>
      </c>
      <c r="E586" s="876"/>
      <c r="F586" s="876"/>
      <c r="G586" s="877"/>
      <c r="H586" s="390">
        <v>9.1620699999999982</v>
      </c>
      <c r="I586" s="183"/>
      <c r="J586" s="183"/>
      <c r="K586" s="183"/>
      <c r="L586" s="183"/>
      <c r="M586" s="183"/>
      <c r="N586" s="183"/>
      <c r="O586" s="250"/>
      <c r="P586" s="279"/>
      <c r="Q586" s="279"/>
      <c r="R586" s="279"/>
      <c r="S586" s="279"/>
      <c r="T586" s="279"/>
      <c r="U586" s="279"/>
      <c r="V586" s="279"/>
      <c r="W586" s="279"/>
      <c r="X586" s="279"/>
      <c r="Y586" s="279"/>
      <c r="Z586" s="279"/>
      <c r="AA586" s="279"/>
    </row>
    <row r="587" spans="1:27" s="278" customFormat="1" x14ac:dyDescent="0.3">
      <c r="A587" s="277"/>
      <c r="B587" s="277"/>
      <c r="C587" s="241"/>
      <c r="D587" s="241"/>
      <c r="E587" s="241"/>
      <c r="F587" s="241"/>
      <c r="G587" s="183"/>
      <c r="H587" s="183"/>
      <c r="I587" s="183"/>
      <c r="J587" s="183"/>
      <c r="K587" s="183"/>
      <c r="L587" s="183"/>
      <c r="M587" s="183"/>
      <c r="N587" s="183"/>
      <c r="O587" s="250"/>
      <c r="P587" s="279"/>
      <c r="Q587" s="279"/>
      <c r="R587" s="279"/>
      <c r="S587" s="279"/>
      <c r="T587" s="279"/>
      <c r="U587" s="279"/>
      <c r="V587" s="279"/>
      <c r="W587" s="279"/>
      <c r="X587" s="279"/>
      <c r="Y587" s="279"/>
      <c r="Z587" s="279"/>
      <c r="AA587" s="279"/>
    </row>
    <row r="588" spans="1:27" s="278" customFormat="1" x14ac:dyDescent="0.3">
      <c r="A588" s="277"/>
      <c r="B588" s="277"/>
      <c r="C588" s="241"/>
      <c r="D588" s="186" t="s">
        <v>12</v>
      </c>
      <c r="E588" s="186" t="s">
        <v>12</v>
      </c>
      <c r="F588" s="186" t="s">
        <v>89</v>
      </c>
      <c r="G588" s="186" t="s">
        <v>125</v>
      </c>
      <c r="H588" s="183"/>
      <c r="I588" s="183"/>
      <c r="J588" s="183"/>
      <c r="K588" s="183"/>
      <c r="L588" s="183"/>
      <c r="M588" s="183"/>
      <c r="N588" s="183"/>
      <c r="O588" s="279"/>
      <c r="P588" s="279"/>
      <c r="Q588" s="279"/>
      <c r="R588" s="279"/>
      <c r="S588" s="279"/>
      <c r="T588" s="279"/>
      <c r="U588" s="279"/>
      <c r="V588" s="279"/>
      <c r="W588" s="279"/>
      <c r="X588" s="279"/>
      <c r="Y588" s="279"/>
      <c r="Z588" s="279"/>
      <c r="AA588" s="279"/>
    </row>
    <row r="589" spans="1:27" s="278" customFormat="1" x14ac:dyDescent="0.3">
      <c r="A589" s="277"/>
      <c r="B589" s="277"/>
      <c r="C589" s="241"/>
      <c r="D589" s="390">
        <v>3.8</v>
      </c>
      <c r="E589" s="390">
        <v>0.27</v>
      </c>
      <c r="F589" s="390">
        <v>1.026</v>
      </c>
      <c r="G589" s="390">
        <v>1.0526760000000002</v>
      </c>
      <c r="H589" s="183"/>
      <c r="I589" s="183"/>
      <c r="J589" s="183"/>
      <c r="K589" s="183"/>
      <c r="L589" s="183"/>
      <c r="M589" s="183"/>
      <c r="N589" s="183"/>
      <c r="O589" s="279"/>
      <c r="P589" s="279"/>
      <c r="Q589" s="279"/>
      <c r="R589" s="279"/>
      <c r="S589" s="279"/>
      <c r="T589" s="279"/>
      <c r="U589" s="279"/>
      <c r="V589" s="279"/>
      <c r="W589" s="279"/>
      <c r="X589" s="279"/>
      <c r="Y589" s="279"/>
      <c r="Z589" s="279"/>
      <c r="AA589" s="279"/>
    </row>
    <row r="590" spans="1:27" s="278" customFormat="1" x14ac:dyDescent="0.3">
      <c r="A590" s="277"/>
      <c r="B590" s="277"/>
      <c r="C590" s="241"/>
      <c r="D590" s="390">
        <v>2.5</v>
      </c>
      <c r="E590" s="390">
        <v>0.27</v>
      </c>
      <c r="F590" s="390">
        <v>0.67500000000000004</v>
      </c>
      <c r="G590" s="390">
        <v>0.45562500000000006</v>
      </c>
      <c r="H590" s="183"/>
      <c r="I590" s="183"/>
      <c r="J590" s="183"/>
      <c r="K590" s="183"/>
      <c r="L590" s="183"/>
      <c r="M590" s="183"/>
      <c r="N590" s="183"/>
      <c r="O590" s="279"/>
      <c r="P590" s="279"/>
      <c r="Q590" s="279"/>
      <c r="R590" s="279"/>
      <c r="S590" s="279"/>
      <c r="T590" s="279"/>
      <c r="U590" s="279"/>
      <c r="V590" s="279"/>
      <c r="W590" s="279"/>
      <c r="X590" s="279"/>
      <c r="Y590" s="279"/>
      <c r="Z590" s="279"/>
      <c r="AA590" s="279"/>
    </row>
    <row r="591" spans="1:27" s="278" customFormat="1" x14ac:dyDescent="0.3">
      <c r="A591" s="277"/>
      <c r="B591" s="277"/>
      <c r="C591" s="241"/>
      <c r="D591" s="875" t="s">
        <v>435</v>
      </c>
      <c r="E591" s="876"/>
      <c r="F591" s="877"/>
      <c r="G591" s="390">
        <v>1.5083010000000003</v>
      </c>
      <c r="H591" s="183"/>
      <c r="I591" s="183"/>
      <c r="J591" s="183"/>
      <c r="K591" s="183"/>
      <c r="L591" s="183"/>
      <c r="M591" s="183"/>
      <c r="N591" s="183"/>
      <c r="O591" s="279"/>
      <c r="P591" s="279"/>
      <c r="Q591" s="279"/>
      <c r="R591" s="279"/>
      <c r="S591" s="279"/>
      <c r="T591" s="279"/>
      <c r="U591" s="279"/>
      <c r="V591" s="279"/>
      <c r="W591" s="279"/>
      <c r="X591" s="279"/>
      <c r="Y591" s="279"/>
      <c r="Z591" s="279"/>
      <c r="AA591" s="279"/>
    </row>
    <row r="592" spans="1:27" s="278" customFormat="1" x14ac:dyDescent="0.3">
      <c r="A592" s="277"/>
      <c r="B592" s="277"/>
      <c r="C592" s="241"/>
      <c r="D592" s="241"/>
      <c r="E592" s="183"/>
      <c r="F592" s="183"/>
      <c r="G592" s="183"/>
      <c r="H592" s="183"/>
      <c r="I592" s="183"/>
      <c r="J592" s="183"/>
      <c r="K592" s="183"/>
      <c r="L592" s="183"/>
      <c r="M592" s="183"/>
      <c r="N592" s="183"/>
      <c r="O592" s="279"/>
      <c r="P592" s="279"/>
      <c r="Q592" s="279"/>
      <c r="R592" s="279"/>
      <c r="S592" s="279"/>
      <c r="T592" s="279"/>
      <c r="U592" s="279"/>
      <c r="V592" s="279"/>
      <c r="W592" s="279"/>
      <c r="X592" s="279"/>
      <c r="Y592" s="279"/>
      <c r="Z592" s="279"/>
      <c r="AA592" s="279"/>
    </row>
    <row r="593" spans="1:27" s="278" customFormat="1" x14ac:dyDescent="0.3">
      <c r="A593" s="277"/>
      <c r="B593" s="277"/>
      <c r="C593" s="241"/>
      <c r="D593" s="388" t="s">
        <v>449</v>
      </c>
      <c r="E593" s="391">
        <v>396.64881999999989</v>
      </c>
      <c r="F593" s="394" t="s">
        <v>4</v>
      </c>
      <c r="G593" s="183"/>
      <c r="H593" s="183"/>
      <c r="I593" s="183"/>
      <c r="J593" s="183"/>
      <c r="K593" s="183"/>
      <c r="L593" s="183"/>
      <c r="M593" s="183"/>
      <c r="N593" s="183"/>
      <c r="O593" s="279"/>
      <c r="P593" s="279"/>
      <c r="Q593" s="279"/>
      <c r="R593" s="279"/>
      <c r="S593" s="279"/>
      <c r="T593" s="279"/>
      <c r="U593" s="279"/>
      <c r="V593" s="279"/>
      <c r="W593" s="279"/>
      <c r="X593" s="279"/>
      <c r="Y593" s="279"/>
      <c r="Z593" s="279"/>
      <c r="AA593" s="279"/>
    </row>
    <row r="594" spans="1:27" s="278" customFormat="1" x14ac:dyDescent="0.3">
      <c r="A594" s="277"/>
      <c r="B594" s="277"/>
      <c r="C594" s="241"/>
      <c r="D594" s="241"/>
      <c r="E594" s="183"/>
      <c r="F594" s="183"/>
      <c r="G594" s="183"/>
      <c r="H594" s="183"/>
      <c r="I594" s="183"/>
      <c r="J594" s="183"/>
      <c r="K594" s="183"/>
      <c r="L594" s="183"/>
      <c r="M594" s="183"/>
      <c r="N594" s="183"/>
      <c r="O594" s="279"/>
      <c r="P594" s="279"/>
      <c r="Q594" s="279"/>
      <c r="R594" s="279"/>
      <c r="S594" s="279"/>
      <c r="T594" s="279"/>
      <c r="U594" s="279"/>
      <c r="V594" s="279"/>
      <c r="W594" s="279"/>
      <c r="X594" s="279"/>
      <c r="Y594" s="279"/>
      <c r="Z594" s="279"/>
      <c r="AA594" s="279"/>
    </row>
    <row r="595" spans="1:27" s="278" customFormat="1" x14ac:dyDescent="0.3">
      <c r="A595" s="277"/>
      <c r="B595" s="277"/>
      <c r="C595" s="241"/>
      <c r="D595" s="189" t="s">
        <v>450</v>
      </c>
      <c r="E595" s="183"/>
      <c r="F595" s="391">
        <v>49.475177999999993</v>
      </c>
      <c r="G595" s="394" t="s">
        <v>24</v>
      </c>
      <c r="H595" s="183"/>
      <c r="I595" s="183"/>
      <c r="J595" s="183"/>
      <c r="K595" s="183"/>
      <c r="L595" s="183"/>
      <c r="M595" s="183"/>
      <c r="N595" s="183"/>
      <c r="O595" s="279"/>
      <c r="P595" s="279"/>
      <c r="Q595" s="279"/>
      <c r="R595" s="279"/>
      <c r="S595" s="279"/>
      <c r="T595" s="279"/>
      <c r="U595" s="279"/>
      <c r="V595" s="279"/>
      <c r="W595" s="279"/>
      <c r="X595" s="279"/>
      <c r="Y595" s="279"/>
      <c r="Z595" s="279"/>
      <c r="AA595" s="279"/>
    </row>
    <row r="596" spans="1:27" s="278" customFormat="1" x14ac:dyDescent="0.3">
      <c r="A596" s="277"/>
      <c r="B596" s="277"/>
      <c r="C596" s="241"/>
      <c r="D596" s="387"/>
      <c r="E596" s="386"/>
      <c r="F596" s="386"/>
      <c r="G596" s="386"/>
      <c r="H596" s="295"/>
      <c r="I596" s="295"/>
      <c r="J596" s="295"/>
      <c r="K596" s="295"/>
      <c r="L596" s="295"/>
      <c r="M596" s="295"/>
      <c r="N596" s="295"/>
      <c r="O596" s="279"/>
      <c r="P596" s="279"/>
      <c r="Q596" s="279"/>
      <c r="R596" s="279"/>
      <c r="S596" s="279"/>
      <c r="T596" s="279"/>
      <c r="U596" s="279"/>
      <c r="V596" s="279"/>
      <c r="W596" s="279"/>
      <c r="X596" s="279"/>
      <c r="Y596" s="279"/>
      <c r="Z596" s="279"/>
      <c r="AA596" s="279"/>
    </row>
    <row r="597" spans="1:27" x14ac:dyDescent="0.3">
      <c r="C597" s="430"/>
      <c r="D597" s="431"/>
      <c r="E597" s="432"/>
      <c r="F597" s="432"/>
      <c r="G597" s="432"/>
      <c r="H597" s="324"/>
      <c r="I597" s="324"/>
      <c r="J597" s="324"/>
      <c r="K597" s="324"/>
      <c r="L597" s="324"/>
      <c r="M597" s="324"/>
      <c r="N597" s="324"/>
    </row>
    <row r="598" spans="1:27" ht="13.8" thickBot="1" x14ac:dyDescent="0.35">
      <c r="C598" s="430"/>
      <c r="D598" s="433"/>
      <c r="E598" s="434"/>
      <c r="F598" s="434"/>
      <c r="G598" s="434"/>
      <c r="H598" s="434"/>
      <c r="I598" s="434"/>
      <c r="J598" s="434"/>
      <c r="K598" s="33"/>
      <c r="L598" s="33"/>
      <c r="M598" s="33"/>
      <c r="N598" s="434"/>
    </row>
    <row r="599" spans="1:27" ht="13.8" thickBot="1" x14ac:dyDescent="0.35">
      <c r="C599" s="433"/>
      <c r="D599" s="34"/>
      <c r="E599" s="33"/>
      <c r="F599" s="33"/>
      <c r="G599" s="33"/>
      <c r="H599" s="33"/>
      <c r="I599" s="33"/>
      <c r="J599" s="33"/>
      <c r="K599" s="33"/>
      <c r="L599" s="33"/>
      <c r="M599" s="33"/>
      <c r="N599" s="33"/>
    </row>
    <row r="600" spans="1:27" ht="13.8" thickBot="1" x14ac:dyDescent="0.35">
      <c r="C600" s="34"/>
      <c r="D600" s="396"/>
      <c r="E600" s="435"/>
      <c r="F600" s="436"/>
      <c r="G600" s="33"/>
      <c r="H600" s="33"/>
      <c r="I600" s="33"/>
      <c r="J600" s="33"/>
      <c r="K600" s="33"/>
      <c r="L600" s="33"/>
      <c r="M600" s="33"/>
      <c r="N600" s="33"/>
    </row>
    <row r="601" spans="1:27" ht="13.8" thickBot="1" x14ac:dyDescent="0.35">
      <c r="C601" s="397" t="s">
        <v>182</v>
      </c>
      <c r="D601" s="411"/>
      <c r="E601" s="33"/>
      <c r="F601" s="33"/>
      <c r="G601" s="33"/>
      <c r="H601" s="33"/>
      <c r="I601" s="33"/>
      <c r="J601" s="33"/>
      <c r="K601" s="33"/>
      <c r="L601" s="33"/>
      <c r="M601" s="33"/>
      <c r="N601" s="33"/>
    </row>
    <row r="602" spans="1:27" ht="13.8" thickBot="1" x14ac:dyDescent="0.35">
      <c r="C602" s="437" t="s">
        <v>144</v>
      </c>
      <c r="D602" s="425"/>
      <c r="E602" s="425"/>
      <c r="F602" s="425"/>
      <c r="G602" s="425"/>
      <c r="H602" s="33"/>
      <c r="I602" s="33"/>
      <c r="J602" s="33"/>
      <c r="K602" s="33"/>
      <c r="L602" s="33"/>
      <c r="M602" s="33"/>
      <c r="N602" s="33"/>
    </row>
    <row r="603" spans="1:27" s="278" customFormat="1" ht="13.8" thickBot="1" x14ac:dyDescent="0.35">
      <c r="A603" s="277"/>
      <c r="B603" s="277"/>
      <c r="C603" s="241"/>
      <c r="D603" s="399" t="s">
        <v>1</v>
      </c>
      <c r="E603" s="80" t="s">
        <v>17</v>
      </c>
      <c r="F603" s="80" t="s">
        <v>18</v>
      </c>
      <c r="G603" s="80" t="s">
        <v>76</v>
      </c>
      <c r="H603" s="80" t="s">
        <v>77</v>
      </c>
      <c r="I603" s="80" t="s">
        <v>78</v>
      </c>
      <c r="J603" s="859" t="s">
        <v>109</v>
      </c>
      <c r="K603" s="860"/>
      <c r="L603" s="183"/>
      <c r="M603" s="183"/>
      <c r="N603" s="183"/>
      <c r="O603" s="279"/>
      <c r="P603" s="279"/>
      <c r="Q603" s="279"/>
      <c r="R603" s="279"/>
      <c r="S603" s="279"/>
      <c r="T603" s="279"/>
      <c r="U603" s="279"/>
      <c r="V603" s="279"/>
      <c r="W603" s="279"/>
      <c r="X603" s="279"/>
      <c r="Y603" s="279"/>
      <c r="Z603" s="279"/>
      <c r="AA603" s="279"/>
    </row>
    <row r="604" spans="1:27" s="278" customFormat="1" ht="13.8" thickBot="1" x14ac:dyDescent="0.35">
      <c r="A604" s="277"/>
      <c r="B604" s="277"/>
      <c r="C604" s="389" t="s">
        <v>109</v>
      </c>
      <c r="D604" s="80">
        <v>57.33</v>
      </c>
      <c r="E604" s="187">
        <v>0.14000000000000001</v>
      </c>
      <c r="F604" s="187">
        <v>2.5</v>
      </c>
      <c r="G604" s="187">
        <v>2</v>
      </c>
      <c r="H604" s="187">
        <v>40.131</v>
      </c>
      <c r="I604" s="187">
        <v>589.35239999999999</v>
      </c>
      <c r="J604" s="426" t="s">
        <v>183</v>
      </c>
      <c r="K604" s="360"/>
      <c r="L604" s="183"/>
      <c r="M604" s="183"/>
      <c r="N604" s="183"/>
      <c r="O604" s="279"/>
      <c r="P604" s="279"/>
      <c r="Q604" s="279"/>
      <c r="R604" s="279"/>
      <c r="S604" s="279"/>
      <c r="T604" s="279"/>
      <c r="U604" s="279"/>
      <c r="V604" s="279"/>
      <c r="W604" s="279"/>
      <c r="X604" s="279"/>
      <c r="Y604" s="279"/>
      <c r="Z604" s="279"/>
      <c r="AA604" s="279"/>
    </row>
    <row r="605" spans="1:27" s="278" customFormat="1" x14ac:dyDescent="0.3">
      <c r="A605" s="277"/>
      <c r="B605" s="277"/>
      <c r="C605" s="241"/>
      <c r="D605" s="80">
        <v>57.33</v>
      </c>
      <c r="E605" s="187">
        <v>0.14000000000000001</v>
      </c>
      <c r="F605" s="187">
        <v>1</v>
      </c>
      <c r="G605" s="187">
        <v>2</v>
      </c>
      <c r="H605" s="187">
        <v>16.052400000000002</v>
      </c>
      <c r="I605" s="187">
        <v>245.3724</v>
      </c>
      <c r="J605" s="426" t="s">
        <v>184</v>
      </c>
      <c r="K605" s="360"/>
      <c r="L605" s="183"/>
      <c r="M605" s="183"/>
      <c r="N605" s="183"/>
      <c r="O605" s="279"/>
      <c r="P605" s="279"/>
      <c r="Q605" s="279"/>
      <c r="R605" s="279"/>
      <c r="S605" s="279"/>
      <c r="T605" s="279"/>
      <c r="U605" s="279"/>
      <c r="V605" s="279"/>
      <c r="W605" s="279"/>
      <c r="X605" s="279"/>
      <c r="Y605" s="279"/>
      <c r="Z605" s="279"/>
      <c r="AA605" s="279"/>
    </row>
    <row r="606" spans="1:27" s="278" customFormat="1" x14ac:dyDescent="0.3">
      <c r="A606" s="277"/>
      <c r="B606" s="277"/>
      <c r="C606" s="241"/>
      <c r="D606" s="80">
        <v>0.78</v>
      </c>
      <c r="E606" s="187">
        <v>0.25</v>
      </c>
      <c r="F606" s="187">
        <v>2.5</v>
      </c>
      <c r="G606" s="187">
        <v>8</v>
      </c>
      <c r="H606" s="187">
        <v>3.9000000000000004</v>
      </c>
      <c r="I606" s="187">
        <v>32.76</v>
      </c>
      <c r="J606" s="426" t="s">
        <v>185</v>
      </c>
      <c r="K606" s="360"/>
      <c r="L606" s="183"/>
      <c r="M606" s="183"/>
      <c r="N606" s="183"/>
      <c r="O606" s="279"/>
      <c r="P606" s="279"/>
      <c r="Q606" s="279"/>
      <c r="R606" s="279"/>
      <c r="S606" s="279"/>
      <c r="T606" s="279"/>
      <c r="U606" s="279"/>
      <c r="V606" s="279"/>
      <c r="W606" s="279"/>
      <c r="X606" s="279"/>
      <c r="Y606" s="279"/>
      <c r="Z606" s="279"/>
      <c r="AA606" s="279"/>
    </row>
    <row r="607" spans="1:27" s="278" customFormat="1" ht="13.8" thickBot="1" x14ac:dyDescent="0.35">
      <c r="A607" s="277"/>
      <c r="B607" s="277"/>
      <c r="C607" s="241"/>
      <c r="D607" s="80">
        <v>46.6</v>
      </c>
      <c r="E607" s="187">
        <v>0.27</v>
      </c>
      <c r="F607" s="187">
        <v>2.5</v>
      </c>
      <c r="G607" s="187">
        <v>2</v>
      </c>
      <c r="H607" s="187">
        <v>62.910000000000004</v>
      </c>
      <c r="I607" s="187">
        <v>491.16399999999999</v>
      </c>
      <c r="J607" s="426" t="s">
        <v>186</v>
      </c>
      <c r="K607" s="360"/>
      <c r="L607" s="183"/>
      <c r="M607" s="183"/>
      <c r="N607" s="183"/>
      <c r="O607" s="279"/>
      <c r="P607" s="279"/>
      <c r="Q607" s="279"/>
      <c r="R607" s="279"/>
      <c r="S607" s="279"/>
      <c r="T607" s="279"/>
      <c r="U607" s="279"/>
      <c r="V607" s="279"/>
      <c r="W607" s="279"/>
      <c r="X607" s="279"/>
      <c r="Y607" s="279"/>
      <c r="Z607" s="279"/>
      <c r="AA607" s="279"/>
    </row>
    <row r="608" spans="1:27" s="278" customFormat="1" x14ac:dyDescent="0.3">
      <c r="A608" s="277"/>
      <c r="B608" s="277"/>
      <c r="C608" s="241"/>
      <c r="D608" s="359"/>
      <c r="E608" s="360"/>
      <c r="F608" s="360"/>
      <c r="G608" s="360"/>
      <c r="H608" s="438">
        <v>122.99340000000001</v>
      </c>
      <c r="I608" s="438">
        <v>1358.6487999999999</v>
      </c>
      <c r="J608" s="360"/>
      <c r="K608" s="439"/>
      <c r="L608" s="439"/>
      <c r="M608" s="439"/>
      <c r="N608" s="439"/>
      <c r="O608" s="279"/>
      <c r="P608" s="279"/>
      <c r="Q608" s="279"/>
      <c r="R608" s="279"/>
      <c r="S608" s="279"/>
      <c r="T608" s="279"/>
      <c r="U608" s="279"/>
      <c r="V608" s="279"/>
      <c r="W608" s="279"/>
      <c r="X608" s="279"/>
      <c r="Y608" s="279"/>
      <c r="Z608" s="279"/>
      <c r="AA608" s="279"/>
    </row>
    <row r="609" spans="1:27" s="278" customFormat="1" ht="13.8" thickBot="1" x14ac:dyDescent="0.35">
      <c r="A609" s="277"/>
      <c r="B609" s="277"/>
      <c r="C609" s="439"/>
      <c r="D609" s="359"/>
      <c r="E609" s="360"/>
      <c r="F609" s="360"/>
      <c r="G609" s="360"/>
      <c r="H609" s="440" t="s">
        <v>24</v>
      </c>
      <c r="I609" s="440" t="s">
        <v>4</v>
      </c>
      <c r="J609" s="360"/>
      <c r="K609" s="439"/>
      <c r="L609" s="439"/>
      <c r="M609" s="439"/>
      <c r="N609" s="439"/>
      <c r="O609" s="250"/>
      <c r="P609" s="279"/>
      <c r="Q609" s="279"/>
      <c r="R609" s="279"/>
      <c r="S609" s="279"/>
      <c r="T609" s="279"/>
      <c r="U609" s="279"/>
      <c r="V609" s="279"/>
      <c r="W609" s="279"/>
      <c r="X609" s="279"/>
      <c r="Y609" s="279"/>
      <c r="Z609" s="279"/>
      <c r="AA609" s="279"/>
    </row>
    <row r="610" spans="1:27" s="278" customFormat="1" x14ac:dyDescent="0.3">
      <c r="A610" s="277"/>
      <c r="B610" s="277"/>
      <c r="C610" s="439"/>
      <c r="D610" s="241"/>
      <c r="E610" s="183"/>
      <c r="F610" s="183"/>
      <c r="G610" s="183"/>
      <c r="H610" s="183"/>
      <c r="I610" s="183"/>
      <c r="J610" s="183"/>
      <c r="K610" s="183"/>
      <c r="L610" s="183"/>
      <c r="M610" s="183"/>
      <c r="N610" s="183"/>
      <c r="O610" s="250"/>
      <c r="P610" s="279"/>
      <c r="Q610" s="279"/>
      <c r="R610" s="279"/>
      <c r="S610" s="279"/>
      <c r="T610" s="279"/>
      <c r="U610" s="279"/>
      <c r="V610" s="279"/>
      <c r="W610" s="279"/>
      <c r="X610" s="279"/>
      <c r="Y610" s="279"/>
      <c r="Z610" s="279"/>
      <c r="AA610" s="279"/>
    </row>
    <row r="611" spans="1:27" s="277" customFormat="1" x14ac:dyDescent="0.3">
      <c r="C611" s="241"/>
      <c r="D611" s="241"/>
      <c r="E611" s="183"/>
      <c r="F611" s="183"/>
      <c r="G611" s="183"/>
      <c r="H611" s="183"/>
      <c r="I611" s="183"/>
      <c r="J611" s="183"/>
      <c r="K611" s="183"/>
      <c r="L611" s="183"/>
      <c r="M611" s="183"/>
      <c r="N611" s="183"/>
      <c r="O611" s="250"/>
      <c r="P611" s="250"/>
      <c r="Q611" s="250"/>
      <c r="R611" s="250"/>
      <c r="S611" s="250"/>
      <c r="T611" s="250"/>
      <c r="U611" s="250"/>
      <c r="V611" s="250"/>
      <c r="W611" s="250"/>
      <c r="X611" s="250"/>
      <c r="Y611" s="250"/>
      <c r="Z611" s="250"/>
      <c r="AA611" s="250"/>
    </row>
    <row r="612" spans="1:27" s="277" customFormat="1" ht="13.8" thickBot="1" x14ac:dyDescent="0.35">
      <c r="C612" s="241"/>
      <c r="D612" s="241"/>
      <c r="E612" s="183"/>
      <c r="F612" s="183"/>
      <c r="G612" s="183"/>
      <c r="H612" s="183"/>
      <c r="I612" s="183"/>
      <c r="J612" s="183"/>
      <c r="K612" s="183"/>
      <c r="L612" s="183"/>
      <c r="M612" s="183"/>
      <c r="N612" s="183"/>
      <c r="O612" s="250"/>
      <c r="P612" s="250"/>
      <c r="Q612" s="250"/>
      <c r="R612" s="250"/>
      <c r="S612" s="250"/>
      <c r="T612" s="250"/>
      <c r="U612" s="250"/>
      <c r="V612" s="250"/>
      <c r="W612" s="250"/>
      <c r="X612" s="250"/>
      <c r="Y612" s="250"/>
      <c r="Z612" s="250"/>
      <c r="AA612" s="250"/>
    </row>
    <row r="613" spans="1:27" s="277" customFormat="1" ht="13.8" thickBot="1" x14ac:dyDescent="0.35">
      <c r="C613" s="443" t="s">
        <v>421</v>
      </c>
      <c r="D613" s="441"/>
      <c r="E613" s="183"/>
      <c r="F613" s="183"/>
      <c r="G613" s="183"/>
      <c r="H613" s="183"/>
      <c r="I613" s="183"/>
      <c r="J613" s="183"/>
      <c r="K613" s="183"/>
      <c r="L613" s="183"/>
      <c r="M613" s="183"/>
      <c r="N613" s="183"/>
      <c r="O613" s="250"/>
      <c r="P613" s="250"/>
      <c r="Q613" s="250"/>
      <c r="R613" s="250"/>
      <c r="S613" s="250"/>
      <c r="T613" s="250"/>
      <c r="U613" s="250"/>
      <c r="V613" s="250"/>
      <c r="W613" s="250"/>
      <c r="X613" s="250"/>
      <c r="Y613" s="250"/>
      <c r="Z613" s="250"/>
      <c r="AA613" s="250"/>
    </row>
    <row r="614" spans="1:27" s="278" customFormat="1" ht="13.8" thickBot="1" x14ac:dyDescent="0.35">
      <c r="A614" s="277"/>
      <c r="B614" s="442"/>
      <c r="D614" s="444"/>
      <c r="E614" s="360"/>
      <c r="F614" s="360"/>
      <c r="G614" s="360"/>
      <c r="H614" s="445"/>
      <c r="I614" s="445"/>
      <c r="J614" s="360"/>
      <c r="K614" s="439"/>
      <c r="L614" s="439"/>
      <c r="M614" s="439"/>
      <c r="N614" s="439"/>
      <c r="O614" s="279"/>
      <c r="P614" s="279"/>
      <c r="Q614" s="279"/>
      <c r="R614" s="279"/>
      <c r="S614" s="279"/>
      <c r="T614" s="279"/>
      <c r="U614" s="279"/>
      <c r="V614" s="279"/>
      <c r="W614" s="279"/>
      <c r="X614" s="279"/>
      <c r="Y614" s="279"/>
      <c r="Z614" s="279"/>
      <c r="AA614" s="279"/>
    </row>
    <row r="615" spans="1:27" s="278" customFormat="1" x14ac:dyDescent="0.3">
      <c r="A615" s="277"/>
      <c r="B615" s="277"/>
      <c r="C615" s="447" t="s">
        <v>109</v>
      </c>
      <c r="D615" s="446" t="s">
        <v>1</v>
      </c>
      <c r="E615" s="80" t="s">
        <v>17</v>
      </c>
      <c r="F615" s="80" t="s">
        <v>18</v>
      </c>
      <c r="G615" s="80" t="s">
        <v>76</v>
      </c>
      <c r="H615" s="80" t="s">
        <v>77</v>
      </c>
      <c r="I615" s="80" t="s">
        <v>78</v>
      </c>
      <c r="J615" s="360"/>
      <c r="K615" s="360"/>
      <c r="L615" s="359"/>
      <c r="M615" s="359"/>
      <c r="N615" s="359"/>
      <c r="O615" s="359"/>
      <c r="P615" s="359"/>
      <c r="Q615" s="359"/>
      <c r="R615" s="279"/>
      <c r="S615" s="279"/>
      <c r="T615" s="279"/>
      <c r="U615" s="279"/>
      <c r="V615" s="279"/>
      <c r="W615" s="279"/>
      <c r="X615" s="279"/>
      <c r="Y615" s="279"/>
      <c r="Z615" s="279"/>
      <c r="AA615" s="279"/>
    </row>
    <row r="616" spans="1:27" s="278" customFormat="1" x14ac:dyDescent="0.3">
      <c r="A616" s="277"/>
      <c r="B616" s="277"/>
      <c r="C616" s="241" t="s">
        <v>187</v>
      </c>
      <c r="D616" s="80">
        <v>4.43</v>
      </c>
      <c r="E616" s="187">
        <v>0.14000000000000001</v>
      </c>
      <c r="F616" s="187">
        <v>0.5</v>
      </c>
      <c r="G616" s="187">
        <v>1</v>
      </c>
      <c r="H616" s="187">
        <v>0.31009999999999999</v>
      </c>
      <c r="I616" s="187">
        <v>5.0502000000000002</v>
      </c>
      <c r="J616" s="360"/>
      <c r="K616" s="360"/>
      <c r="L616" s="359"/>
      <c r="M616" s="360"/>
      <c r="N616" s="360"/>
      <c r="O616" s="360"/>
      <c r="P616" s="360"/>
      <c r="Q616" s="360"/>
      <c r="R616" s="279"/>
      <c r="S616" s="279"/>
      <c r="T616" s="279"/>
      <c r="U616" s="279"/>
      <c r="V616" s="279"/>
      <c r="W616" s="279"/>
      <c r="X616" s="279"/>
      <c r="Y616" s="279"/>
      <c r="Z616" s="279"/>
      <c r="AA616" s="279"/>
    </row>
    <row r="617" spans="1:27" s="278" customFormat="1" x14ac:dyDescent="0.3">
      <c r="A617" s="277"/>
      <c r="B617" s="277"/>
      <c r="D617" s="80">
        <v>4.33</v>
      </c>
      <c r="E617" s="187">
        <v>0.14000000000000001</v>
      </c>
      <c r="F617" s="187">
        <v>0.5</v>
      </c>
      <c r="G617" s="187">
        <v>1</v>
      </c>
      <c r="H617" s="187">
        <v>0.30310000000000004</v>
      </c>
      <c r="I617" s="187">
        <v>4.9362000000000004</v>
      </c>
      <c r="J617" s="360"/>
      <c r="K617" s="360"/>
      <c r="L617" s="359"/>
      <c r="M617" s="360"/>
      <c r="N617" s="360"/>
      <c r="O617" s="360"/>
      <c r="P617" s="360"/>
      <c r="Q617" s="360"/>
      <c r="R617" s="279"/>
      <c r="S617" s="279"/>
      <c r="T617" s="279"/>
      <c r="U617" s="279"/>
      <c r="V617" s="279"/>
      <c r="W617" s="279"/>
      <c r="X617" s="279"/>
      <c r="Y617" s="279"/>
      <c r="Z617" s="279"/>
      <c r="AA617" s="279"/>
    </row>
    <row r="618" spans="1:27" s="278" customFormat="1" x14ac:dyDescent="0.3">
      <c r="A618" s="277"/>
      <c r="B618" s="277"/>
      <c r="C618" s="241"/>
      <c r="D618" s="80">
        <v>4.09</v>
      </c>
      <c r="E618" s="187">
        <v>0.14000000000000001</v>
      </c>
      <c r="F618" s="187">
        <v>0.5</v>
      </c>
      <c r="G618" s="187">
        <v>4</v>
      </c>
      <c r="H618" s="187">
        <v>1.1452</v>
      </c>
      <c r="I618" s="187">
        <v>18.650400000000001</v>
      </c>
      <c r="J618" s="360"/>
      <c r="K618" s="360"/>
      <c r="L618" s="359"/>
      <c r="M618" s="360"/>
      <c r="N618" s="360"/>
      <c r="O618" s="360"/>
      <c r="P618" s="360"/>
      <c r="Q618" s="360"/>
      <c r="R618" s="279"/>
      <c r="S618" s="279"/>
      <c r="T618" s="279"/>
      <c r="U618" s="279"/>
      <c r="V618" s="279"/>
      <c r="W618" s="279"/>
      <c r="X618" s="279"/>
      <c r="Y618" s="279"/>
      <c r="Z618" s="279"/>
      <c r="AA618" s="279"/>
    </row>
    <row r="619" spans="1:27" s="278" customFormat="1" x14ac:dyDescent="0.3">
      <c r="A619" s="277"/>
      <c r="B619" s="277"/>
      <c r="C619" s="241"/>
      <c r="D619" s="80">
        <v>1.06</v>
      </c>
      <c r="E619" s="187">
        <v>0.14000000000000001</v>
      </c>
      <c r="F619" s="187">
        <v>0.5</v>
      </c>
      <c r="G619" s="390">
        <v>1</v>
      </c>
      <c r="H619" s="187">
        <v>7.4200000000000016E-2</v>
      </c>
      <c r="I619" s="187">
        <v>1.2084000000000001</v>
      </c>
      <c r="J619" s="360"/>
      <c r="K619" s="360"/>
      <c r="L619" s="359"/>
      <c r="M619" s="360"/>
      <c r="N619" s="360"/>
      <c r="O619" s="360"/>
      <c r="P619" s="445"/>
      <c r="Q619" s="445"/>
      <c r="R619" s="279"/>
      <c r="S619" s="279"/>
      <c r="T619" s="279"/>
      <c r="U619" s="279"/>
      <c r="V619" s="279"/>
      <c r="W619" s="279"/>
      <c r="X619" s="279"/>
      <c r="Y619" s="279"/>
      <c r="Z619" s="279"/>
      <c r="AA619" s="279"/>
    </row>
    <row r="620" spans="1:27" s="278" customFormat="1" x14ac:dyDescent="0.3">
      <c r="A620" s="277"/>
      <c r="B620" s="277"/>
      <c r="C620" s="241"/>
      <c r="D620" s="80">
        <v>23.48</v>
      </c>
      <c r="E620" s="187">
        <v>0.14000000000000001</v>
      </c>
      <c r="F620" s="187">
        <v>0.5</v>
      </c>
      <c r="G620" s="187">
        <v>1</v>
      </c>
      <c r="H620" s="405">
        <v>1.6436000000000002</v>
      </c>
      <c r="I620" s="405">
        <v>26.767200000000003</v>
      </c>
      <c r="J620" s="360"/>
      <c r="K620" s="360"/>
      <c r="L620" s="439"/>
      <c r="M620" s="439"/>
      <c r="N620" s="439"/>
      <c r="O620" s="279"/>
      <c r="P620" s="279"/>
      <c r="Q620" s="279"/>
      <c r="R620" s="279"/>
      <c r="S620" s="279"/>
      <c r="T620" s="279"/>
      <c r="U620" s="279"/>
      <c r="V620" s="279"/>
      <c r="W620" s="279"/>
      <c r="X620" s="279"/>
      <c r="Y620" s="279"/>
      <c r="Z620" s="279"/>
      <c r="AA620" s="279"/>
    </row>
    <row r="621" spans="1:27" s="278" customFormat="1" x14ac:dyDescent="0.3">
      <c r="A621" s="277"/>
      <c r="B621" s="277"/>
      <c r="C621" s="359"/>
      <c r="D621" s="80">
        <v>21.62</v>
      </c>
      <c r="E621" s="187">
        <v>0.14000000000000001</v>
      </c>
      <c r="F621" s="187">
        <v>0.5</v>
      </c>
      <c r="G621" s="187">
        <v>1</v>
      </c>
      <c r="H621" s="405">
        <v>1.5134000000000003</v>
      </c>
      <c r="I621" s="405">
        <v>24.646800000000002</v>
      </c>
      <c r="J621" s="360"/>
      <c r="K621" s="360"/>
      <c r="L621" s="360"/>
      <c r="M621" s="439"/>
      <c r="N621" s="439"/>
      <c r="O621" s="279"/>
      <c r="P621" s="279"/>
      <c r="Q621" s="279"/>
      <c r="R621" s="279"/>
      <c r="S621" s="279"/>
      <c r="T621" s="279"/>
      <c r="U621" s="279"/>
      <c r="V621" s="279"/>
      <c r="W621" s="279"/>
      <c r="X621" s="279"/>
      <c r="Y621" s="279"/>
      <c r="Z621" s="279"/>
      <c r="AA621" s="279"/>
    </row>
    <row r="622" spans="1:27" s="278" customFormat="1" ht="13.8" thickBot="1" x14ac:dyDescent="0.35">
      <c r="A622" s="277"/>
      <c r="B622" s="277"/>
      <c r="C622" s="359"/>
      <c r="D622" s="80">
        <v>6.85</v>
      </c>
      <c r="E622" s="187">
        <v>0.14000000000000001</v>
      </c>
      <c r="F622" s="187">
        <v>0.5</v>
      </c>
      <c r="G622" s="187">
        <v>1</v>
      </c>
      <c r="H622" s="405">
        <v>0.47950000000000004</v>
      </c>
      <c r="I622" s="405">
        <v>7.8090000000000002</v>
      </c>
      <c r="J622" s="360"/>
      <c r="K622" s="439"/>
      <c r="L622" s="439"/>
      <c r="M622" s="439"/>
      <c r="N622" s="439"/>
      <c r="O622" s="279"/>
      <c r="P622" s="279"/>
      <c r="Q622" s="279"/>
      <c r="R622" s="279"/>
      <c r="S622" s="279"/>
      <c r="T622" s="279"/>
      <c r="U622" s="279"/>
      <c r="V622" s="279"/>
      <c r="W622" s="279"/>
      <c r="X622" s="279"/>
      <c r="Y622" s="279"/>
      <c r="Z622" s="279"/>
      <c r="AA622" s="279"/>
    </row>
    <row r="623" spans="1:27" s="278" customFormat="1" x14ac:dyDescent="0.3">
      <c r="A623" s="277"/>
      <c r="B623" s="277"/>
      <c r="C623" s="359"/>
      <c r="D623" s="359"/>
      <c r="E623" s="360"/>
      <c r="F623" s="360"/>
      <c r="G623" s="360"/>
      <c r="H623" s="448">
        <v>5.469100000000001</v>
      </c>
      <c r="I623" s="448">
        <v>89.068200000000004</v>
      </c>
      <c r="J623" s="360"/>
      <c r="K623" s="439"/>
      <c r="L623" s="439"/>
      <c r="M623" s="439"/>
      <c r="N623" s="439"/>
      <c r="O623" s="279"/>
      <c r="P623" s="279"/>
      <c r="Q623" s="279"/>
      <c r="R623" s="279"/>
      <c r="S623" s="279"/>
      <c r="T623" s="279"/>
      <c r="U623" s="279"/>
      <c r="V623" s="279"/>
      <c r="W623" s="279"/>
      <c r="X623" s="279"/>
      <c r="Y623" s="279"/>
      <c r="Z623" s="279"/>
      <c r="AA623" s="279"/>
    </row>
    <row r="624" spans="1:27" s="278" customFormat="1" ht="13.8" thickBot="1" x14ac:dyDescent="0.35">
      <c r="A624" s="277"/>
      <c r="B624" s="277"/>
      <c r="C624" s="359"/>
      <c r="D624" s="359"/>
      <c r="E624" s="360"/>
      <c r="F624" s="360"/>
      <c r="G624" s="360"/>
      <c r="H624" s="449" t="s">
        <v>24</v>
      </c>
      <c r="I624" s="449" t="s">
        <v>4</v>
      </c>
      <c r="J624" s="360"/>
      <c r="K624" s="439"/>
      <c r="L624" s="439"/>
      <c r="M624" s="439"/>
      <c r="N624" s="439"/>
      <c r="O624" s="279"/>
      <c r="P624" s="279"/>
      <c r="Q624" s="279"/>
      <c r="R624" s="279"/>
      <c r="S624" s="279"/>
      <c r="T624" s="279"/>
      <c r="U624" s="279"/>
      <c r="V624" s="279"/>
      <c r="W624" s="279"/>
      <c r="X624" s="279"/>
      <c r="Y624" s="279"/>
      <c r="Z624" s="279"/>
      <c r="AA624" s="279"/>
    </row>
    <row r="625" spans="1:27" s="278" customFormat="1" x14ac:dyDescent="0.3">
      <c r="A625" s="277"/>
      <c r="B625" s="277"/>
      <c r="C625" s="359"/>
      <c r="D625" s="359"/>
      <c r="E625" s="360"/>
      <c r="F625" s="360"/>
      <c r="G625" s="360"/>
      <c r="H625" s="445"/>
      <c r="I625" s="445"/>
      <c r="J625" s="360"/>
      <c r="K625" s="439"/>
      <c r="L625" s="439"/>
      <c r="M625" s="439"/>
      <c r="N625" s="439"/>
      <c r="O625" s="279"/>
      <c r="P625" s="279"/>
      <c r="Q625" s="279"/>
      <c r="R625" s="279"/>
      <c r="S625" s="279"/>
      <c r="T625" s="279"/>
      <c r="U625" s="279"/>
      <c r="V625" s="279"/>
      <c r="W625" s="279"/>
      <c r="X625" s="279"/>
      <c r="Y625" s="279"/>
      <c r="Z625" s="279"/>
      <c r="AA625" s="279"/>
    </row>
    <row r="626" spans="1:27" s="278" customFormat="1" x14ac:dyDescent="0.3">
      <c r="A626" s="277"/>
      <c r="B626" s="277"/>
      <c r="C626" s="360" t="s">
        <v>100</v>
      </c>
      <c r="D626" s="80" t="s">
        <v>18</v>
      </c>
      <c r="E626" s="80" t="s">
        <v>12</v>
      </c>
      <c r="F626" s="80" t="s">
        <v>12</v>
      </c>
      <c r="G626" s="80" t="s">
        <v>76</v>
      </c>
      <c r="H626" s="80" t="s">
        <v>77</v>
      </c>
      <c r="I626" s="80" t="s">
        <v>78</v>
      </c>
      <c r="J626" s="360"/>
      <c r="K626" s="439"/>
      <c r="L626" s="439"/>
      <c r="M626" s="439"/>
      <c r="N626" s="439"/>
      <c r="O626" s="279"/>
      <c r="P626" s="279"/>
      <c r="Q626" s="279"/>
      <c r="R626" s="279"/>
      <c r="S626" s="279"/>
      <c r="T626" s="279"/>
      <c r="U626" s="279"/>
      <c r="V626" s="279"/>
      <c r="W626" s="279"/>
      <c r="X626" s="279"/>
      <c r="Y626" s="279"/>
      <c r="Z626" s="279"/>
      <c r="AA626" s="279"/>
    </row>
    <row r="627" spans="1:27" s="278" customFormat="1" x14ac:dyDescent="0.3">
      <c r="A627" s="277"/>
      <c r="B627" s="277"/>
      <c r="D627" s="80">
        <v>1.9234940587251401</v>
      </c>
      <c r="E627" s="187">
        <v>0.14000000000000001</v>
      </c>
      <c r="F627" s="187">
        <v>0.5</v>
      </c>
      <c r="G627" s="187">
        <v>1</v>
      </c>
      <c r="H627" s="187">
        <v>0.13464458411075983</v>
      </c>
      <c r="I627" s="187">
        <v>1.2310361975840898</v>
      </c>
      <c r="J627" s="360"/>
      <c r="K627" s="439"/>
      <c r="L627" s="360"/>
      <c r="M627" s="439"/>
      <c r="N627" s="439"/>
      <c r="O627" s="279"/>
      <c r="P627" s="279"/>
      <c r="Q627" s="279"/>
      <c r="R627" s="279"/>
      <c r="S627" s="279"/>
      <c r="T627" s="279"/>
      <c r="U627" s="279"/>
      <c r="V627" s="279"/>
      <c r="W627" s="279"/>
      <c r="X627" s="279"/>
      <c r="Y627" s="279"/>
      <c r="Z627" s="279"/>
      <c r="AA627" s="279"/>
    </row>
    <row r="628" spans="1:27" s="278" customFormat="1" ht="13.8" thickBot="1" x14ac:dyDescent="0.35">
      <c r="A628" s="277"/>
      <c r="B628" s="277"/>
      <c r="C628" s="360"/>
      <c r="D628" s="80">
        <v>1.9234940587251401</v>
      </c>
      <c r="E628" s="187">
        <v>0.3</v>
      </c>
      <c r="F628" s="187">
        <v>0.5</v>
      </c>
      <c r="G628" s="187">
        <v>9</v>
      </c>
      <c r="H628" s="187">
        <v>2.5967169792789391</v>
      </c>
      <c r="I628" s="187">
        <v>13.84915722282101</v>
      </c>
      <c r="J628" s="360"/>
      <c r="K628" s="439"/>
      <c r="L628" s="360"/>
      <c r="M628" s="439"/>
      <c r="N628" s="439"/>
      <c r="O628" s="279"/>
      <c r="P628" s="279"/>
      <c r="Q628" s="279"/>
      <c r="R628" s="279"/>
      <c r="S628" s="279"/>
      <c r="T628" s="279"/>
      <c r="U628" s="279"/>
      <c r="V628" s="279"/>
      <c r="W628" s="279"/>
      <c r="X628" s="279"/>
      <c r="Y628" s="279"/>
      <c r="Z628" s="279"/>
      <c r="AA628" s="279"/>
    </row>
    <row r="629" spans="1:27" s="278" customFormat="1" x14ac:dyDescent="0.3">
      <c r="A629" s="277"/>
      <c r="B629" s="277"/>
      <c r="C629" s="360"/>
      <c r="D629" s="359"/>
      <c r="E629" s="360"/>
      <c r="F629" s="360"/>
      <c r="G629" s="360"/>
      <c r="H629" s="448">
        <v>2.731361563389699</v>
      </c>
      <c r="I629" s="448">
        <v>15.080193420405099</v>
      </c>
      <c r="J629" s="360"/>
      <c r="K629" s="277"/>
      <c r="L629" s="439"/>
      <c r="M629" s="439"/>
      <c r="N629" s="439"/>
      <c r="O629" s="279"/>
      <c r="P629" s="279"/>
      <c r="Q629" s="279"/>
      <c r="R629" s="279"/>
      <c r="S629" s="279"/>
      <c r="T629" s="279"/>
      <c r="U629" s="279"/>
      <c r="V629" s="279"/>
      <c r="W629" s="279"/>
      <c r="X629" s="279"/>
      <c r="Y629" s="279"/>
      <c r="Z629" s="279"/>
      <c r="AA629" s="279"/>
    </row>
    <row r="630" spans="1:27" s="278" customFormat="1" ht="13.8" thickBot="1" x14ac:dyDescent="0.35">
      <c r="A630" s="277"/>
      <c r="B630" s="277"/>
      <c r="C630" s="360"/>
      <c r="D630" s="359"/>
      <c r="E630" s="360"/>
      <c r="F630" s="360"/>
      <c r="G630" s="360"/>
      <c r="H630" s="449" t="s">
        <v>24</v>
      </c>
      <c r="I630" s="449" t="s">
        <v>4</v>
      </c>
      <c r="J630" s="360"/>
      <c r="K630" s="439"/>
      <c r="L630" s="439"/>
      <c r="M630" s="439"/>
      <c r="N630" s="439"/>
      <c r="O630" s="279"/>
      <c r="P630" s="279"/>
      <c r="Q630" s="279"/>
      <c r="R630" s="279"/>
      <c r="S630" s="279"/>
      <c r="T630" s="279"/>
      <c r="U630" s="279"/>
      <c r="V630" s="279"/>
      <c r="W630" s="279"/>
      <c r="X630" s="279"/>
      <c r="Y630" s="279"/>
      <c r="Z630" s="279"/>
      <c r="AA630" s="279"/>
    </row>
    <row r="631" spans="1:27" s="278" customFormat="1" ht="13.8" thickBot="1" x14ac:dyDescent="0.35">
      <c r="A631" s="277"/>
      <c r="B631" s="277"/>
      <c r="C631" s="360"/>
      <c r="D631" s="359"/>
      <c r="E631" s="360"/>
      <c r="F631" s="360"/>
      <c r="G631" s="360"/>
      <c r="H631" s="445"/>
      <c r="I631" s="445"/>
      <c r="J631" s="360"/>
      <c r="K631" s="439"/>
      <c r="L631" s="439"/>
      <c r="M631" s="439"/>
      <c r="N631" s="439"/>
      <c r="O631" s="279"/>
      <c r="P631" s="279"/>
      <c r="Q631" s="279"/>
      <c r="R631" s="279"/>
      <c r="S631" s="279"/>
      <c r="T631" s="279"/>
      <c r="U631" s="279"/>
      <c r="V631" s="279"/>
      <c r="W631" s="279"/>
      <c r="X631" s="279"/>
      <c r="Y631" s="279"/>
      <c r="Z631" s="279"/>
      <c r="AA631" s="279"/>
    </row>
    <row r="632" spans="1:27" s="278" customFormat="1" ht="13.8" thickBot="1" x14ac:dyDescent="0.35">
      <c r="A632" s="277"/>
      <c r="B632" s="277"/>
      <c r="C632" s="443" t="s">
        <v>6</v>
      </c>
      <c r="D632" s="450"/>
      <c r="E632" s="360"/>
      <c r="F632" s="360"/>
      <c r="G632" s="360"/>
      <c r="H632" s="360"/>
      <c r="I632" s="360"/>
      <c r="J632" s="360"/>
      <c r="K632" s="439"/>
      <c r="L632" s="439"/>
      <c r="M632" s="439"/>
      <c r="N632" s="439"/>
      <c r="O632" s="279"/>
      <c r="P632" s="279"/>
      <c r="Q632" s="279"/>
      <c r="R632" s="279"/>
      <c r="S632" s="279"/>
      <c r="T632" s="279"/>
      <c r="U632" s="279"/>
      <c r="V632" s="279"/>
      <c r="W632" s="279"/>
      <c r="X632" s="279"/>
      <c r="Y632" s="279"/>
      <c r="Z632" s="279"/>
      <c r="AA632" s="279"/>
    </row>
    <row r="633" spans="1:27" s="278" customFormat="1" x14ac:dyDescent="0.3">
      <c r="A633" s="277"/>
      <c r="B633" s="277"/>
      <c r="D633" s="359"/>
      <c r="E633" s="360"/>
      <c r="F633" s="360"/>
      <c r="G633" s="360"/>
      <c r="H633" s="360"/>
      <c r="I633" s="360"/>
      <c r="J633" s="360"/>
      <c r="K633" s="439"/>
      <c r="L633" s="439"/>
      <c r="M633" s="439"/>
      <c r="N633" s="439"/>
      <c r="O633" s="279"/>
      <c r="P633" s="279"/>
      <c r="Q633" s="279"/>
      <c r="R633" s="279"/>
      <c r="S633" s="279"/>
      <c r="T633" s="279"/>
      <c r="U633" s="279"/>
      <c r="V633" s="279"/>
      <c r="W633" s="279"/>
      <c r="X633" s="279"/>
      <c r="Y633" s="279"/>
      <c r="Z633" s="279"/>
      <c r="AA633" s="279"/>
    </row>
    <row r="634" spans="1:27" s="278" customFormat="1" x14ac:dyDescent="0.3">
      <c r="A634" s="277"/>
      <c r="B634" s="277"/>
      <c r="C634" s="447" t="s">
        <v>109</v>
      </c>
      <c r="D634" s="80" t="s">
        <v>1</v>
      </c>
      <c r="E634" s="80" t="s">
        <v>17</v>
      </c>
      <c r="F634" s="80" t="s">
        <v>18</v>
      </c>
      <c r="G634" s="80" t="s">
        <v>76</v>
      </c>
      <c r="H634" s="80" t="s">
        <v>77</v>
      </c>
      <c r="I634" s="80" t="s">
        <v>78</v>
      </c>
      <c r="J634" s="360"/>
      <c r="K634" s="439"/>
      <c r="L634" s="360"/>
      <c r="M634" s="360"/>
      <c r="N634" s="360"/>
      <c r="O634" s="279"/>
      <c r="P634" s="279"/>
      <c r="Q634" s="279"/>
      <c r="R634" s="279"/>
      <c r="S634" s="279"/>
      <c r="T634" s="279"/>
      <c r="U634" s="279"/>
      <c r="V634" s="279"/>
      <c r="W634" s="279"/>
      <c r="X634" s="279"/>
      <c r="Y634" s="279"/>
      <c r="Z634" s="279"/>
      <c r="AA634" s="279"/>
    </row>
    <row r="635" spans="1:27" s="278" customFormat="1" x14ac:dyDescent="0.3">
      <c r="A635" s="277"/>
      <c r="B635" s="277"/>
      <c r="D635" s="80">
        <v>12.62</v>
      </c>
      <c r="E635" s="187">
        <v>0.14000000000000001</v>
      </c>
      <c r="F635" s="187">
        <v>0.5</v>
      </c>
      <c r="G635" s="187">
        <v>2</v>
      </c>
      <c r="H635" s="187">
        <v>1.7668000000000001</v>
      </c>
      <c r="I635" s="187">
        <v>28.773600000000002</v>
      </c>
      <c r="J635" s="360"/>
      <c r="K635" s="360"/>
      <c r="L635" s="360"/>
      <c r="M635" s="360"/>
      <c r="N635" s="360"/>
      <c r="O635" s="279"/>
      <c r="P635" s="279"/>
      <c r="Q635" s="279"/>
      <c r="R635" s="279"/>
      <c r="S635" s="279"/>
      <c r="T635" s="279"/>
      <c r="U635" s="279"/>
      <c r="V635" s="279"/>
      <c r="W635" s="279"/>
      <c r="X635" s="279"/>
      <c r="Y635" s="279"/>
      <c r="Z635" s="279"/>
      <c r="AA635" s="279"/>
    </row>
    <row r="636" spans="1:27" s="278" customFormat="1" x14ac:dyDescent="0.3">
      <c r="A636" s="277"/>
      <c r="B636" s="277"/>
      <c r="C636" s="241"/>
      <c r="D636" s="80">
        <v>4.7699999999999996</v>
      </c>
      <c r="E636" s="187">
        <v>0.14000000000000001</v>
      </c>
      <c r="F636" s="187">
        <v>0.5</v>
      </c>
      <c r="G636" s="187">
        <v>2</v>
      </c>
      <c r="H636" s="187">
        <v>0.66779999999999995</v>
      </c>
      <c r="I636" s="187">
        <v>10.8756</v>
      </c>
      <c r="J636" s="360"/>
      <c r="K636" s="360"/>
      <c r="L636" s="360"/>
      <c r="M636" s="360"/>
      <c r="N636" s="360"/>
      <c r="O636" s="279"/>
      <c r="P636" s="279"/>
      <c r="Q636" s="279"/>
      <c r="R636" s="279"/>
      <c r="S636" s="279"/>
      <c r="T636" s="279"/>
      <c r="U636" s="279"/>
      <c r="V636" s="279"/>
      <c r="W636" s="279"/>
      <c r="X636" s="279"/>
      <c r="Y636" s="279"/>
      <c r="Z636" s="279"/>
      <c r="AA636" s="279"/>
    </row>
    <row r="637" spans="1:27" s="278" customFormat="1" x14ac:dyDescent="0.3">
      <c r="A637" s="277"/>
      <c r="B637" s="277"/>
      <c r="C637" s="241"/>
      <c r="D637" s="80">
        <v>2.11</v>
      </c>
      <c r="E637" s="187">
        <v>0.22</v>
      </c>
      <c r="F637" s="187">
        <v>0.5</v>
      </c>
      <c r="G637" s="390">
        <v>1</v>
      </c>
      <c r="H637" s="187">
        <v>0.2321</v>
      </c>
      <c r="I637" s="187">
        <v>2.5741999999999998</v>
      </c>
      <c r="J637" s="360"/>
      <c r="K637" s="360"/>
      <c r="L637" s="360"/>
      <c r="M637" s="360"/>
      <c r="N637" s="360"/>
      <c r="O637" s="279"/>
      <c r="P637" s="279"/>
      <c r="Q637" s="279"/>
      <c r="R637" s="279"/>
      <c r="S637" s="279"/>
      <c r="T637" s="279"/>
      <c r="U637" s="279"/>
      <c r="V637" s="279"/>
      <c r="W637" s="279"/>
      <c r="X637" s="279"/>
      <c r="Y637" s="279"/>
      <c r="Z637" s="279"/>
      <c r="AA637" s="279"/>
    </row>
    <row r="638" spans="1:27" s="278" customFormat="1" ht="13.8" thickBot="1" x14ac:dyDescent="0.35">
      <c r="A638" s="277"/>
      <c r="B638" s="277"/>
      <c r="C638" s="241"/>
      <c r="D638" s="80">
        <v>1.1599999999999999</v>
      </c>
      <c r="E638" s="187">
        <v>0.22</v>
      </c>
      <c r="F638" s="187">
        <v>0.5</v>
      </c>
      <c r="G638" s="187">
        <v>1</v>
      </c>
      <c r="H638" s="405">
        <v>0.12759999999999999</v>
      </c>
      <c r="I638" s="405">
        <v>1.4151999999999998</v>
      </c>
      <c r="J638" s="360"/>
      <c r="K638" s="360"/>
      <c r="L638" s="360"/>
      <c r="M638" s="360"/>
      <c r="N638" s="183"/>
      <c r="O638" s="279"/>
      <c r="P638" s="279"/>
      <c r="Q638" s="279"/>
      <c r="R638" s="279"/>
      <c r="S638" s="279"/>
      <c r="T638" s="279"/>
      <c r="U638" s="279"/>
      <c r="V638" s="279"/>
      <c r="W638" s="279"/>
      <c r="X638" s="279"/>
      <c r="Y638" s="279"/>
      <c r="Z638" s="279"/>
      <c r="AA638" s="279"/>
    </row>
    <row r="639" spans="1:27" s="278" customFormat="1" x14ac:dyDescent="0.3">
      <c r="A639" s="277"/>
      <c r="B639" s="277"/>
      <c r="C639" s="241"/>
      <c r="D639" s="359"/>
      <c r="E639" s="360"/>
      <c r="F639" s="360"/>
      <c r="G639" s="360"/>
      <c r="H639" s="448">
        <v>2.7943000000000002</v>
      </c>
      <c r="I639" s="448">
        <v>43.638599999999997</v>
      </c>
      <c r="J639" s="360"/>
      <c r="K639" s="360"/>
      <c r="L639" s="439"/>
      <c r="M639" s="439"/>
      <c r="N639" s="439"/>
      <c r="O639" s="279"/>
      <c r="P639" s="279"/>
      <c r="Q639" s="279"/>
      <c r="R639" s="279"/>
      <c r="S639" s="279"/>
      <c r="T639" s="279"/>
      <c r="U639" s="279"/>
      <c r="V639" s="279"/>
      <c r="W639" s="279"/>
      <c r="X639" s="279"/>
      <c r="Y639" s="279"/>
      <c r="Z639" s="279"/>
      <c r="AA639" s="279"/>
    </row>
    <row r="640" spans="1:27" s="278" customFormat="1" ht="13.8" thickBot="1" x14ac:dyDescent="0.35">
      <c r="A640" s="277"/>
      <c r="B640" s="277"/>
      <c r="C640" s="359"/>
      <c r="D640" s="359"/>
      <c r="E640" s="360"/>
      <c r="F640" s="360"/>
      <c r="G640" s="360"/>
      <c r="H640" s="449" t="s">
        <v>24</v>
      </c>
      <c r="I640" s="449" t="s">
        <v>4</v>
      </c>
      <c r="J640" s="360"/>
      <c r="K640" s="277"/>
      <c r="L640" s="439"/>
      <c r="M640" s="439"/>
      <c r="N640" s="439"/>
      <c r="O640" s="279"/>
      <c r="P640" s="279"/>
      <c r="Q640" s="279"/>
      <c r="R640" s="279"/>
      <c r="S640" s="279"/>
      <c r="T640" s="279"/>
      <c r="U640" s="279"/>
      <c r="V640" s="279"/>
      <c r="W640" s="279"/>
      <c r="X640" s="279"/>
      <c r="Y640" s="279"/>
      <c r="Z640" s="279"/>
      <c r="AA640" s="279"/>
    </row>
    <row r="641" spans="1:27" s="278" customFormat="1" x14ac:dyDescent="0.3">
      <c r="A641" s="277"/>
      <c r="B641" s="277"/>
      <c r="C641" s="359"/>
      <c r="D641" s="359"/>
      <c r="E641" s="360"/>
      <c r="F641" s="360"/>
      <c r="G641" s="360"/>
      <c r="H641" s="445"/>
      <c r="I641" s="445"/>
      <c r="J641" s="360"/>
      <c r="K641" s="439"/>
      <c r="L641" s="439"/>
      <c r="M641" s="439"/>
      <c r="N641" s="439"/>
      <c r="O641" s="279"/>
      <c r="P641" s="279"/>
      <c r="Q641" s="279"/>
      <c r="R641" s="279"/>
      <c r="S641" s="279"/>
      <c r="T641" s="279"/>
      <c r="U641" s="279"/>
      <c r="V641" s="279"/>
      <c r="W641" s="279"/>
      <c r="X641" s="279"/>
      <c r="Y641" s="279"/>
      <c r="Z641" s="279"/>
      <c r="AA641" s="279"/>
    </row>
    <row r="642" spans="1:27" s="278" customFormat="1" x14ac:dyDescent="0.3">
      <c r="A642" s="277"/>
      <c r="B642" s="277"/>
      <c r="C642" s="360" t="s">
        <v>100</v>
      </c>
      <c r="D642" s="80" t="s">
        <v>18</v>
      </c>
      <c r="E642" s="80" t="s">
        <v>12</v>
      </c>
      <c r="F642" s="80" t="s">
        <v>12</v>
      </c>
      <c r="G642" s="80" t="s">
        <v>76</v>
      </c>
      <c r="H642" s="80" t="s">
        <v>77</v>
      </c>
      <c r="I642" s="80" t="s">
        <v>78</v>
      </c>
      <c r="J642" s="360"/>
      <c r="K642" s="439"/>
      <c r="L642" s="439"/>
      <c r="M642" s="439"/>
      <c r="N642" s="439"/>
      <c r="O642" s="279"/>
      <c r="P642" s="279"/>
      <c r="Q642" s="279"/>
      <c r="R642" s="279"/>
      <c r="S642" s="279"/>
      <c r="T642" s="279"/>
      <c r="U642" s="279"/>
      <c r="V642" s="279"/>
      <c r="W642" s="279"/>
      <c r="X642" s="279"/>
      <c r="Y642" s="279"/>
      <c r="Z642" s="279"/>
      <c r="AA642" s="279"/>
    </row>
    <row r="643" spans="1:27" s="278" customFormat="1" x14ac:dyDescent="0.3">
      <c r="A643" s="277"/>
      <c r="B643" s="277"/>
      <c r="C643" s="359"/>
      <c r="D643" s="80">
        <v>1.9234940587251399</v>
      </c>
      <c r="E643" s="187">
        <v>0.14000000000000001</v>
      </c>
      <c r="F643" s="187">
        <v>0.3</v>
      </c>
      <c r="G643" s="187">
        <v>4</v>
      </c>
      <c r="H643" s="187">
        <v>0.32314700186582351</v>
      </c>
      <c r="I643" s="187">
        <v>3.3853495433562464</v>
      </c>
      <c r="J643" s="360"/>
      <c r="K643" s="439"/>
      <c r="L643" s="360"/>
      <c r="M643" s="439"/>
      <c r="N643" s="439"/>
      <c r="O643" s="279"/>
      <c r="P643" s="279"/>
      <c r="Q643" s="279"/>
      <c r="R643" s="279"/>
      <c r="S643" s="279"/>
      <c r="T643" s="279"/>
      <c r="U643" s="279"/>
      <c r="V643" s="279"/>
      <c r="W643" s="279"/>
      <c r="X643" s="279"/>
      <c r="Y643" s="279"/>
      <c r="Z643" s="279"/>
      <c r="AA643" s="279"/>
    </row>
    <row r="644" spans="1:27" s="278" customFormat="1" ht="13.8" thickBot="1" x14ac:dyDescent="0.35">
      <c r="A644" s="277"/>
      <c r="B644" s="277"/>
      <c r="D644" s="80">
        <v>1.9234940587251399</v>
      </c>
      <c r="E644" s="187">
        <v>1.5</v>
      </c>
      <c r="F644" s="187">
        <v>0.22</v>
      </c>
      <c r="G644" s="187">
        <v>1</v>
      </c>
      <c r="H644" s="187">
        <v>0.63475303937929617</v>
      </c>
      <c r="I644" s="187">
        <v>3.3084097810072404</v>
      </c>
      <c r="J644" s="360"/>
      <c r="K644" s="439"/>
      <c r="L644" s="360"/>
      <c r="M644" s="439"/>
      <c r="N644" s="439"/>
      <c r="O644" s="279"/>
      <c r="P644" s="279"/>
      <c r="Q644" s="279"/>
      <c r="R644" s="279"/>
      <c r="S644" s="279"/>
      <c r="T644" s="279"/>
      <c r="U644" s="279"/>
      <c r="V644" s="279"/>
      <c r="W644" s="279"/>
      <c r="X644" s="279"/>
      <c r="Y644" s="279"/>
      <c r="Z644" s="279"/>
      <c r="AA644" s="279"/>
    </row>
    <row r="645" spans="1:27" s="278" customFormat="1" x14ac:dyDescent="0.3">
      <c r="A645" s="277"/>
      <c r="B645" s="277"/>
      <c r="C645" s="360"/>
      <c r="D645" s="359"/>
      <c r="E645" s="360"/>
      <c r="F645" s="360"/>
      <c r="G645" s="360"/>
      <c r="H645" s="448">
        <v>0.95790004124511974</v>
      </c>
      <c r="I645" s="448">
        <v>6.6937593243634872</v>
      </c>
      <c r="J645" s="360"/>
      <c r="K645" s="277"/>
      <c r="L645" s="439"/>
      <c r="M645" s="439"/>
      <c r="N645" s="439"/>
      <c r="O645" s="279"/>
      <c r="P645" s="279"/>
      <c r="Q645" s="279"/>
      <c r="R645" s="279"/>
      <c r="S645" s="279"/>
      <c r="T645" s="279"/>
      <c r="U645" s="279"/>
      <c r="V645" s="279"/>
      <c r="W645" s="279"/>
      <c r="X645" s="279"/>
      <c r="Y645" s="279"/>
      <c r="Z645" s="279"/>
      <c r="AA645" s="279"/>
    </row>
    <row r="646" spans="1:27" s="278" customFormat="1" ht="13.8" thickBot="1" x14ac:dyDescent="0.35">
      <c r="A646" s="277"/>
      <c r="B646" s="277"/>
      <c r="C646" s="360"/>
      <c r="D646" s="359"/>
      <c r="E646" s="360"/>
      <c r="F646" s="360"/>
      <c r="G646" s="360"/>
      <c r="H646" s="449" t="s">
        <v>24</v>
      </c>
      <c r="I646" s="449" t="s">
        <v>4</v>
      </c>
      <c r="J646" s="360"/>
      <c r="K646" s="439"/>
      <c r="L646" s="439"/>
      <c r="M646" s="439"/>
      <c r="N646" s="439"/>
      <c r="O646" s="279"/>
      <c r="P646" s="279"/>
      <c r="Q646" s="279"/>
      <c r="R646" s="279"/>
      <c r="S646" s="279"/>
      <c r="T646" s="279"/>
      <c r="U646" s="279"/>
      <c r="V646" s="279"/>
      <c r="W646" s="279"/>
      <c r="X646" s="279"/>
      <c r="Y646" s="279"/>
      <c r="Z646" s="279"/>
      <c r="AA646" s="279"/>
    </row>
    <row r="647" spans="1:27" s="278" customFormat="1" x14ac:dyDescent="0.3">
      <c r="A647" s="277"/>
      <c r="B647" s="277"/>
      <c r="C647" s="360"/>
      <c r="D647" s="359"/>
      <c r="E647" s="360"/>
      <c r="F647" s="360"/>
      <c r="G647" s="360"/>
      <c r="H647" s="445"/>
      <c r="I647" s="445"/>
      <c r="J647" s="360"/>
      <c r="K647" s="439"/>
      <c r="L647" s="439"/>
      <c r="M647" s="439"/>
      <c r="N647" s="439"/>
      <c r="O647" s="279"/>
      <c r="P647" s="279"/>
      <c r="Q647" s="279"/>
      <c r="R647" s="279"/>
      <c r="S647" s="279"/>
      <c r="T647" s="279"/>
      <c r="U647" s="279"/>
      <c r="V647" s="279"/>
      <c r="W647" s="279"/>
      <c r="X647" s="279"/>
      <c r="Y647" s="279"/>
      <c r="Z647" s="279"/>
      <c r="AA647" s="279"/>
    </row>
    <row r="648" spans="1:27" s="278" customFormat="1" x14ac:dyDescent="0.3">
      <c r="A648" s="277"/>
      <c r="B648" s="277"/>
      <c r="C648" s="360"/>
      <c r="D648" s="359"/>
      <c r="E648" s="360"/>
      <c r="F648" s="360"/>
      <c r="G648" s="360"/>
      <c r="H648" s="445"/>
      <c r="I648" s="445"/>
      <c r="J648" s="360"/>
      <c r="K648" s="439"/>
      <c r="L648" s="439"/>
      <c r="M648" s="439"/>
      <c r="N648" s="439"/>
      <c r="O648" s="279"/>
      <c r="P648" s="279"/>
      <c r="Q648" s="279"/>
      <c r="R648" s="279"/>
      <c r="S648" s="279"/>
      <c r="T648" s="279"/>
      <c r="U648" s="279"/>
      <c r="V648" s="279"/>
      <c r="W648" s="279"/>
      <c r="X648" s="279"/>
      <c r="Y648" s="279"/>
      <c r="Z648" s="279"/>
      <c r="AA648" s="279"/>
    </row>
    <row r="649" spans="1:27" s="278" customFormat="1" ht="13.8" thickBot="1" x14ac:dyDescent="0.35">
      <c r="A649" s="277"/>
      <c r="B649" s="277"/>
      <c r="C649" s="359"/>
      <c r="D649" s="277"/>
      <c r="E649" s="250"/>
      <c r="F649" s="250"/>
      <c r="G649" s="250"/>
      <c r="H649" s="250"/>
      <c r="I649" s="250"/>
      <c r="J649" s="360"/>
      <c r="K649" s="439"/>
      <c r="L649" s="439"/>
      <c r="M649" s="439"/>
      <c r="N649" s="439"/>
      <c r="O649" s="279"/>
      <c r="P649" s="279"/>
      <c r="Q649" s="279"/>
      <c r="R649" s="279"/>
      <c r="S649" s="279"/>
      <c r="T649" s="279"/>
      <c r="U649" s="279"/>
      <c r="V649" s="279"/>
      <c r="W649" s="279"/>
      <c r="X649" s="279"/>
      <c r="Y649" s="279"/>
      <c r="Z649" s="279"/>
      <c r="AA649" s="279"/>
    </row>
    <row r="650" spans="1:27" s="278" customFormat="1" ht="13.8" thickBot="1" x14ac:dyDescent="0.35">
      <c r="A650" s="277"/>
      <c r="B650" s="277"/>
      <c r="C650" s="443" t="s">
        <v>60</v>
      </c>
      <c r="D650" s="450"/>
      <c r="E650" s="360"/>
      <c r="F650" s="360"/>
      <c r="G650" s="360"/>
      <c r="H650" s="360"/>
      <c r="I650" s="360"/>
      <c r="J650" s="250"/>
      <c r="K650" s="250"/>
      <c r="L650" s="250"/>
      <c r="M650" s="250"/>
      <c r="N650" s="279"/>
      <c r="O650" s="279"/>
      <c r="P650" s="279"/>
      <c r="Q650" s="279"/>
      <c r="R650" s="279"/>
      <c r="S650" s="279"/>
      <c r="T650" s="279"/>
      <c r="U650" s="279"/>
      <c r="V650" s="279"/>
      <c r="W650" s="279"/>
      <c r="X650" s="279"/>
      <c r="Y650" s="279"/>
      <c r="Z650" s="279"/>
      <c r="AA650" s="279"/>
    </row>
    <row r="651" spans="1:27" s="278" customFormat="1" x14ac:dyDescent="0.3">
      <c r="A651" s="277"/>
      <c r="B651" s="277"/>
      <c r="D651" s="277"/>
      <c r="E651" s="250"/>
      <c r="F651" s="250"/>
      <c r="G651" s="250"/>
      <c r="H651" s="250"/>
      <c r="I651" s="250"/>
      <c r="J651" s="360"/>
      <c r="K651" s="439"/>
      <c r="L651" s="439"/>
      <c r="M651" s="439"/>
      <c r="N651" s="439"/>
      <c r="O651" s="279"/>
      <c r="P651" s="279"/>
      <c r="Q651" s="279"/>
      <c r="R651" s="279"/>
      <c r="S651" s="279"/>
      <c r="T651" s="279"/>
      <c r="U651" s="279"/>
      <c r="V651" s="279"/>
      <c r="W651" s="279"/>
      <c r="X651" s="279"/>
      <c r="Y651" s="279"/>
      <c r="Z651" s="279"/>
      <c r="AA651" s="279"/>
    </row>
    <row r="652" spans="1:27" s="278" customFormat="1" x14ac:dyDescent="0.3">
      <c r="A652" s="277"/>
      <c r="B652" s="277"/>
      <c r="C652" s="80" t="s">
        <v>109</v>
      </c>
      <c r="D652" s="80" t="s">
        <v>1</v>
      </c>
      <c r="E652" s="80" t="s">
        <v>17</v>
      </c>
      <c r="F652" s="80" t="s">
        <v>18</v>
      </c>
      <c r="G652" s="80" t="s">
        <v>76</v>
      </c>
      <c r="H652" s="80" t="s">
        <v>77</v>
      </c>
      <c r="I652" s="80" t="s">
        <v>78</v>
      </c>
      <c r="J652" s="250"/>
      <c r="K652" s="250"/>
      <c r="L652" s="250"/>
      <c r="M652" s="250"/>
      <c r="N652" s="279"/>
      <c r="O652" s="279"/>
      <c r="P652" s="279"/>
      <c r="Q652" s="279"/>
      <c r="R652" s="279"/>
      <c r="S652" s="279"/>
      <c r="T652" s="279"/>
      <c r="U652" s="279"/>
      <c r="V652" s="279"/>
      <c r="W652" s="279"/>
      <c r="X652" s="279"/>
      <c r="Y652" s="279"/>
      <c r="Z652" s="279"/>
      <c r="AA652" s="279"/>
    </row>
    <row r="653" spans="1:27" s="278" customFormat="1" x14ac:dyDescent="0.3">
      <c r="A653" s="277"/>
      <c r="B653" s="277"/>
      <c r="C653" s="429" t="s">
        <v>187</v>
      </c>
      <c r="D653" s="80">
        <v>5.3609999999999998</v>
      </c>
      <c r="E653" s="187">
        <v>0.14000000000000001</v>
      </c>
      <c r="F653" s="187">
        <v>0.5</v>
      </c>
      <c r="G653" s="187">
        <v>2</v>
      </c>
      <c r="H653" s="187">
        <v>0.75053999999999998</v>
      </c>
      <c r="I653" s="187">
        <v>12.223080000000001</v>
      </c>
      <c r="J653" s="360"/>
      <c r="K653" s="360"/>
      <c r="L653" s="360"/>
      <c r="M653" s="360"/>
      <c r="N653" s="360"/>
      <c r="O653" s="279"/>
      <c r="P653" s="279"/>
      <c r="Q653" s="279"/>
      <c r="R653" s="279"/>
      <c r="S653" s="279"/>
      <c r="T653" s="279"/>
      <c r="U653" s="279"/>
      <c r="V653" s="279"/>
      <c r="W653" s="279"/>
      <c r="X653" s="279"/>
      <c r="Y653" s="279"/>
      <c r="Z653" s="279"/>
      <c r="AA653" s="279"/>
    </row>
    <row r="654" spans="1:27" s="278" customFormat="1" x14ac:dyDescent="0.3">
      <c r="A654" s="277"/>
      <c r="B654" s="277"/>
      <c r="C654" s="395"/>
      <c r="D654" s="80">
        <v>2.27</v>
      </c>
      <c r="E654" s="187">
        <v>0.14000000000000001</v>
      </c>
      <c r="F654" s="187">
        <v>0.5</v>
      </c>
      <c r="G654" s="187">
        <v>2</v>
      </c>
      <c r="H654" s="187">
        <v>0.31780000000000003</v>
      </c>
      <c r="I654" s="187">
        <v>5.1756000000000002</v>
      </c>
      <c r="J654" s="360"/>
      <c r="K654" s="360"/>
      <c r="L654" s="360"/>
      <c r="M654" s="360"/>
      <c r="N654" s="360"/>
      <c r="O654" s="279"/>
      <c r="P654" s="279"/>
      <c r="Q654" s="279"/>
      <c r="R654" s="279"/>
      <c r="S654" s="279"/>
      <c r="T654" s="279"/>
      <c r="U654" s="279"/>
      <c r="V654" s="279"/>
      <c r="W654" s="279"/>
      <c r="X654" s="279"/>
      <c r="Y654" s="279"/>
      <c r="Z654" s="279"/>
      <c r="AA654" s="279"/>
    </row>
    <row r="655" spans="1:27" s="278" customFormat="1" x14ac:dyDescent="0.3">
      <c r="A655" s="277"/>
      <c r="B655" s="277"/>
      <c r="C655" s="291"/>
      <c r="D655" s="277"/>
      <c r="E655" s="250"/>
      <c r="F655" s="250"/>
      <c r="G655" s="250"/>
      <c r="H655" s="184">
        <v>1.0683400000000001</v>
      </c>
      <c r="I655" s="184">
        <v>17.398680000000002</v>
      </c>
      <c r="J655" s="360"/>
      <c r="K655" s="360"/>
      <c r="L655" s="360"/>
      <c r="M655" s="360"/>
      <c r="N655" s="360"/>
      <c r="O655" s="279"/>
      <c r="P655" s="279"/>
      <c r="Q655" s="279"/>
      <c r="R655" s="279"/>
      <c r="S655" s="279"/>
      <c r="T655" s="279"/>
      <c r="U655" s="279"/>
      <c r="V655" s="279"/>
      <c r="W655" s="279"/>
      <c r="X655" s="279"/>
      <c r="Y655" s="279"/>
      <c r="Z655" s="279"/>
      <c r="AA655" s="279"/>
    </row>
    <row r="656" spans="1:27" s="278" customFormat="1" x14ac:dyDescent="0.3">
      <c r="A656" s="277"/>
      <c r="B656" s="277"/>
      <c r="C656" s="405" t="s">
        <v>100</v>
      </c>
      <c r="D656" s="80" t="s">
        <v>18</v>
      </c>
      <c r="E656" s="80" t="s">
        <v>12</v>
      </c>
      <c r="F656" s="80" t="s">
        <v>12</v>
      </c>
      <c r="G656" s="80" t="s">
        <v>76</v>
      </c>
      <c r="H656" s="80" t="s">
        <v>77</v>
      </c>
      <c r="I656" s="80" t="s">
        <v>78</v>
      </c>
      <c r="J656" s="250"/>
      <c r="K656" s="250"/>
      <c r="L656" s="250"/>
      <c r="M656" s="250"/>
      <c r="N656" s="279"/>
      <c r="O656" s="279"/>
      <c r="P656" s="279"/>
      <c r="Q656" s="279"/>
      <c r="R656" s="279"/>
      <c r="S656" s="279"/>
      <c r="T656" s="279"/>
      <c r="U656" s="279"/>
      <c r="V656" s="279"/>
      <c r="W656" s="279"/>
      <c r="X656" s="279"/>
      <c r="Y656" s="279"/>
      <c r="Z656" s="279"/>
      <c r="AA656" s="279"/>
    </row>
    <row r="657" spans="1:27" s="278" customFormat="1" ht="13.8" thickBot="1" x14ac:dyDescent="0.35">
      <c r="A657" s="277"/>
      <c r="B657" s="277"/>
      <c r="C657" s="451"/>
      <c r="D657" s="80">
        <v>1.5762929650924431</v>
      </c>
      <c r="E657" s="187">
        <v>0.14000000000000001</v>
      </c>
      <c r="F657" s="187">
        <v>0.3</v>
      </c>
      <c r="G657" s="187">
        <v>4</v>
      </c>
      <c r="H657" s="187">
        <v>0.26481721813553044</v>
      </c>
      <c r="I657" s="187">
        <v>2.7742756185627</v>
      </c>
      <c r="J657" s="250"/>
      <c r="K657" s="439"/>
      <c r="L657" s="360"/>
      <c r="M657" s="250"/>
      <c r="N657" s="279"/>
      <c r="O657" s="279"/>
      <c r="P657" s="279"/>
      <c r="Q657" s="279"/>
      <c r="R657" s="279"/>
      <c r="S657" s="279"/>
      <c r="T657" s="279"/>
      <c r="U657" s="279"/>
      <c r="V657" s="279"/>
      <c r="W657" s="279"/>
      <c r="X657" s="279"/>
      <c r="Y657" s="279"/>
      <c r="Z657" s="279"/>
      <c r="AA657" s="279"/>
    </row>
    <row r="658" spans="1:27" s="278" customFormat="1" x14ac:dyDescent="0.3">
      <c r="A658" s="277"/>
      <c r="B658" s="277"/>
      <c r="D658" s="359"/>
      <c r="E658" s="360"/>
      <c r="F658" s="360"/>
      <c r="G658" s="360"/>
      <c r="H658" s="448">
        <v>0.26481721813553044</v>
      </c>
      <c r="I658" s="448">
        <v>2.7742756185627</v>
      </c>
      <c r="J658" s="250"/>
      <c r="K658" s="277"/>
      <c r="L658" s="439"/>
      <c r="M658" s="250"/>
      <c r="N658" s="279"/>
      <c r="O658" s="279"/>
      <c r="P658" s="279"/>
      <c r="Q658" s="279"/>
      <c r="R658" s="279"/>
      <c r="S658" s="279"/>
      <c r="T658" s="279"/>
      <c r="U658" s="279"/>
      <c r="V658" s="279"/>
      <c r="W658" s="279"/>
      <c r="X658" s="279"/>
      <c r="Y658" s="279"/>
      <c r="Z658" s="279"/>
      <c r="AA658" s="279"/>
    </row>
    <row r="659" spans="1:27" s="278" customFormat="1" ht="13.8" thickBot="1" x14ac:dyDescent="0.35">
      <c r="A659" s="277"/>
      <c r="B659" s="277"/>
      <c r="D659" s="359"/>
      <c r="E659" s="360"/>
      <c r="F659" s="360"/>
      <c r="G659" s="360"/>
      <c r="H659" s="449" t="s">
        <v>24</v>
      </c>
      <c r="I659" s="449" t="s">
        <v>4</v>
      </c>
      <c r="J659" s="250"/>
      <c r="K659" s="439"/>
      <c r="L659" s="250"/>
      <c r="M659" s="250"/>
      <c r="N659" s="279"/>
      <c r="O659" s="279"/>
      <c r="P659" s="279"/>
      <c r="Q659" s="279"/>
      <c r="R659" s="279"/>
      <c r="S659" s="279"/>
      <c r="T659" s="279"/>
      <c r="U659" s="279"/>
      <c r="V659" s="279"/>
      <c r="W659" s="279"/>
      <c r="X659" s="279"/>
      <c r="Y659" s="279"/>
      <c r="Z659" s="279"/>
      <c r="AA659" s="279"/>
    </row>
    <row r="660" spans="1:27" s="278" customFormat="1" x14ac:dyDescent="0.3">
      <c r="A660" s="277"/>
      <c r="B660" s="277"/>
      <c r="C660" s="360"/>
      <c r="D660" s="277"/>
      <c r="E660" s="250"/>
      <c r="F660" s="250"/>
      <c r="G660" s="250"/>
      <c r="H660" s="452"/>
      <c r="I660" s="452"/>
      <c r="J660" s="250"/>
      <c r="K660" s="250"/>
      <c r="L660" s="250"/>
      <c r="M660" s="250"/>
      <c r="N660" s="279"/>
      <c r="O660" s="279"/>
      <c r="P660" s="279"/>
      <c r="Q660" s="279"/>
      <c r="R660" s="279"/>
      <c r="S660" s="279"/>
      <c r="T660" s="279"/>
      <c r="U660" s="279"/>
      <c r="V660" s="279"/>
      <c r="W660" s="279"/>
      <c r="X660" s="279"/>
      <c r="Y660" s="279"/>
      <c r="Z660" s="279"/>
      <c r="AA660" s="279"/>
    </row>
    <row r="661" spans="1:27" x14ac:dyDescent="0.3">
      <c r="C661" s="159"/>
      <c r="F661" s="24"/>
      <c r="G661" s="25"/>
      <c r="H661" s="25"/>
      <c r="I661" s="25"/>
      <c r="J661" s="25"/>
    </row>
    <row r="662" spans="1:27" x14ac:dyDescent="0.3">
      <c r="B662" s="878" t="s">
        <v>453</v>
      </c>
      <c r="C662" s="878"/>
      <c r="D662" s="377" t="s">
        <v>458</v>
      </c>
      <c r="E662" s="377" t="s">
        <v>459</v>
      </c>
      <c r="F662" s="25"/>
      <c r="G662" s="865" t="s">
        <v>655</v>
      </c>
      <c r="H662" s="866"/>
      <c r="I662" s="867"/>
      <c r="J662" s="25"/>
    </row>
    <row r="663" spans="1:27" ht="14.4" customHeight="1" x14ac:dyDescent="0.3">
      <c r="B663" s="879" t="s">
        <v>454</v>
      </c>
      <c r="C663" s="879"/>
      <c r="D663" s="18">
        <v>604.8396716000002</v>
      </c>
      <c r="E663" s="18">
        <v>6588.6004929599994</v>
      </c>
      <c r="F663" s="25"/>
      <c r="G663" s="455" t="s">
        <v>647</v>
      </c>
      <c r="H663" s="456">
        <v>2274.5947889599997</v>
      </c>
      <c r="I663" s="457" t="s">
        <v>645</v>
      </c>
      <c r="J663" s="25"/>
    </row>
    <row r="664" spans="1:27" ht="14.4" customHeight="1" x14ac:dyDescent="0.3">
      <c r="B664" s="880" t="s">
        <v>455</v>
      </c>
      <c r="C664" s="880"/>
      <c r="D664" s="453">
        <v>90.28164000000001</v>
      </c>
      <c r="E664" s="454">
        <v>595.96339999999998</v>
      </c>
      <c r="F664" s="25"/>
      <c r="G664" s="458" t="s">
        <v>648</v>
      </c>
      <c r="H664" s="459">
        <v>4464.1111839999994</v>
      </c>
      <c r="I664" s="460" t="s">
        <v>645</v>
      </c>
      <c r="J664" s="25"/>
    </row>
    <row r="665" spans="1:27" ht="14.4" customHeight="1" x14ac:dyDescent="0.3">
      <c r="B665" s="880" t="s">
        <v>653</v>
      </c>
      <c r="C665" s="880"/>
      <c r="D665" s="904">
        <v>171.89921400000003</v>
      </c>
      <c r="E665" s="454">
        <v>1528.5259089599999</v>
      </c>
      <c r="F665" s="25"/>
      <c r="G665" s="25"/>
      <c r="H665" s="25"/>
      <c r="I665" s="25"/>
      <c r="J665" s="25"/>
    </row>
    <row r="666" spans="1:27" ht="14.4" customHeight="1" x14ac:dyDescent="0.3">
      <c r="B666" s="879" t="s">
        <v>654</v>
      </c>
      <c r="C666" s="879"/>
      <c r="D666" s="905"/>
      <c r="E666" s="192">
        <v>629.49659999999994</v>
      </c>
      <c r="F666" s="25"/>
      <c r="G666" s="25"/>
      <c r="H666" s="25"/>
      <c r="I666" s="25"/>
      <c r="J666" s="25"/>
    </row>
    <row r="667" spans="1:27" ht="14.4" customHeight="1" x14ac:dyDescent="0.3">
      <c r="B667" s="906" t="s">
        <v>456</v>
      </c>
      <c r="C667" s="907"/>
      <c r="D667" s="158">
        <v>219.66541760000004</v>
      </c>
      <c r="E667" s="18">
        <v>2475.965784</v>
      </c>
      <c r="F667" s="25"/>
      <c r="G667" s="25"/>
      <c r="H667" s="25"/>
      <c r="I667" s="25"/>
      <c r="J667" s="25"/>
    </row>
    <row r="668" spans="1:27" ht="14.4" customHeight="1" x14ac:dyDescent="0.3">
      <c r="B668" s="881" t="s">
        <v>457</v>
      </c>
      <c r="C668" s="881"/>
      <c r="D668" s="453">
        <v>122.99340000000001</v>
      </c>
      <c r="E668" s="18">
        <v>1358.6487999999999</v>
      </c>
      <c r="F668" s="25"/>
      <c r="G668" s="25"/>
      <c r="H668" s="25"/>
      <c r="I668" s="25"/>
      <c r="J668" s="25"/>
    </row>
    <row r="669" spans="1:27" ht="14.4" customHeight="1" x14ac:dyDescent="0.3">
      <c r="B669" s="880" t="s">
        <v>7</v>
      </c>
      <c r="C669" s="880"/>
      <c r="D669" s="453">
        <v>5.469100000000001</v>
      </c>
      <c r="E669" s="454">
        <v>89.068200000000004</v>
      </c>
      <c r="F669" s="25"/>
      <c r="G669" s="25"/>
      <c r="H669" s="25"/>
      <c r="I669" s="25"/>
      <c r="J669" s="25"/>
    </row>
    <row r="670" spans="1:27" ht="14.4" customHeight="1" x14ac:dyDescent="0.3">
      <c r="B670" s="880" t="s">
        <v>6</v>
      </c>
      <c r="C670" s="880"/>
      <c r="D670" s="453">
        <v>2.7943000000000002</v>
      </c>
      <c r="E670" s="454">
        <v>43.638599999999997</v>
      </c>
      <c r="F670" s="25"/>
      <c r="G670" s="25"/>
      <c r="H670" s="25"/>
      <c r="I670" s="25"/>
      <c r="J670" s="25"/>
    </row>
    <row r="671" spans="1:27" ht="14.4" customHeight="1" x14ac:dyDescent="0.3">
      <c r="B671" s="880" t="s">
        <v>60</v>
      </c>
      <c r="C671" s="880"/>
      <c r="D671" s="453">
        <v>1.0683400000000001</v>
      </c>
      <c r="E671" s="461">
        <v>17.398680000000002</v>
      </c>
      <c r="F671" s="25"/>
      <c r="G671" s="25"/>
      <c r="H671" s="25"/>
      <c r="I671" s="25"/>
      <c r="J671" s="25"/>
    </row>
    <row r="672" spans="1:27" x14ac:dyDescent="0.3">
      <c r="B672" s="879" t="s">
        <v>384</v>
      </c>
      <c r="C672" s="879"/>
      <c r="D672" s="19">
        <v>614.17141160000028</v>
      </c>
      <c r="E672" s="19">
        <v>6738.7059729599996</v>
      </c>
      <c r="F672" s="25"/>
      <c r="G672" s="25"/>
      <c r="H672" s="25"/>
      <c r="I672" s="25"/>
      <c r="J672" s="25"/>
    </row>
    <row r="673" spans="2:13" x14ac:dyDescent="0.3">
      <c r="C673" s="159"/>
      <c r="D673" s="24"/>
      <c r="E673" s="25"/>
      <c r="F673" s="25"/>
      <c r="G673" s="25"/>
      <c r="H673" s="25"/>
      <c r="I673" s="25"/>
      <c r="J673" s="25"/>
    </row>
    <row r="674" spans="2:13" x14ac:dyDescent="0.3">
      <c r="B674" s="878" t="s">
        <v>462</v>
      </c>
      <c r="C674" s="878"/>
      <c r="D674" s="377" t="s">
        <v>458</v>
      </c>
      <c r="E674" s="377" t="s">
        <v>459</v>
      </c>
      <c r="F674" s="25"/>
      <c r="G674" s="25"/>
      <c r="H674" s="25"/>
      <c r="I674" s="25"/>
      <c r="J674" s="25"/>
    </row>
    <row r="675" spans="2:13" ht="14.4" customHeight="1" x14ac:dyDescent="0.3">
      <c r="B675" s="879" t="s">
        <v>454</v>
      </c>
      <c r="C675" s="879"/>
      <c r="D675" s="453">
        <v>115.49607757722941</v>
      </c>
      <c r="E675" s="18">
        <v>1436.1417716366691</v>
      </c>
      <c r="F675" s="25"/>
      <c r="G675" s="25"/>
      <c r="H675" s="25"/>
      <c r="I675" s="25"/>
      <c r="J675" s="25"/>
    </row>
    <row r="676" spans="2:13" ht="14.4" customHeight="1" x14ac:dyDescent="0.3">
      <c r="B676" s="879" t="s">
        <v>7</v>
      </c>
      <c r="C676" s="879"/>
      <c r="D676" s="453">
        <v>2.731361563389699</v>
      </c>
      <c r="E676" s="18">
        <v>15.080193420405099</v>
      </c>
      <c r="F676" s="25"/>
      <c r="G676" s="25"/>
      <c r="H676" s="25"/>
      <c r="I676" s="25"/>
      <c r="J676" s="25"/>
    </row>
    <row r="677" spans="2:13" ht="14.4" customHeight="1" x14ac:dyDescent="0.3">
      <c r="B677" s="879" t="s">
        <v>6</v>
      </c>
      <c r="C677" s="879"/>
      <c r="D677" s="453">
        <v>0.95790004124511974</v>
      </c>
      <c r="E677" s="18">
        <v>6.6937593243634872</v>
      </c>
      <c r="F677" s="25"/>
      <c r="G677" s="25"/>
      <c r="H677" s="25"/>
      <c r="I677" s="25"/>
      <c r="J677" s="25"/>
    </row>
    <row r="678" spans="2:13" ht="14.4" customHeight="1" x14ac:dyDescent="0.3">
      <c r="B678" s="879" t="s">
        <v>60</v>
      </c>
      <c r="C678" s="879"/>
      <c r="D678" s="158">
        <v>0.26481721813553044</v>
      </c>
      <c r="E678" s="18">
        <v>2.7742756185627</v>
      </c>
      <c r="F678" s="25"/>
      <c r="G678" s="25"/>
      <c r="H678" s="25"/>
      <c r="I678" s="25"/>
      <c r="J678" s="25"/>
    </row>
    <row r="679" spans="2:13" x14ac:dyDescent="0.3">
      <c r="B679" s="879" t="s">
        <v>384</v>
      </c>
      <c r="C679" s="879"/>
      <c r="D679" s="19">
        <v>119.45015639999977</v>
      </c>
      <c r="E679" s="19">
        <v>1460.6900000000005</v>
      </c>
      <c r="F679" s="25"/>
      <c r="G679" s="25"/>
      <c r="H679" s="25"/>
      <c r="I679" s="25"/>
      <c r="J679" s="25"/>
    </row>
    <row r="680" spans="2:13" x14ac:dyDescent="0.3">
      <c r="C680" s="159"/>
      <c r="D680" s="24"/>
      <c r="E680" s="25"/>
      <c r="F680" s="25"/>
      <c r="G680" s="25"/>
      <c r="H680" s="25"/>
      <c r="I680" s="25"/>
      <c r="J680" s="25"/>
    </row>
    <row r="681" spans="2:13" x14ac:dyDescent="0.3">
      <c r="D681" s="842" t="s">
        <v>711</v>
      </c>
      <c r="E681" s="843"/>
      <c r="F681" s="843"/>
      <c r="G681" s="843"/>
      <c r="H681" s="269">
        <v>152.94</v>
      </c>
      <c r="I681" s="270" t="s">
        <v>4</v>
      </c>
      <c r="J681" s="25"/>
    </row>
    <row r="682" spans="2:13" x14ac:dyDescent="0.3">
      <c r="D682" s="842" t="s">
        <v>712</v>
      </c>
      <c r="E682" s="843"/>
      <c r="F682" s="843"/>
      <c r="G682" s="843"/>
      <c r="H682" s="269">
        <v>1460.6900000000005</v>
      </c>
      <c r="I682" s="270" t="s">
        <v>4</v>
      </c>
      <c r="J682" s="282"/>
    </row>
    <row r="683" spans="2:13" x14ac:dyDescent="0.3">
      <c r="D683" s="842" t="s">
        <v>714</v>
      </c>
      <c r="E683" s="843"/>
      <c r="F683" s="843"/>
      <c r="G683" s="843"/>
      <c r="H683" s="269">
        <v>4464.1111839999994</v>
      </c>
      <c r="I683" s="270" t="s">
        <v>4</v>
      </c>
      <c r="J683" s="25"/>
      <c r="K683" s="282"/>
      <c r="L683" s="282"/>
      <c r="M683" s="282"/>
    </row>
    <row r="684" spans="2:13" x14ac:dyDescent="0.3">
      <c r="D684" s="842" t="s">
        <v>715</v>
      </c>
      <c r="E684" s="843"/>
      <c r="F684" s="843"/>
      <c r="G684" s="843"/>
      <c r="H684" s="269">
        <v>2274.5947889599997</v>
      </c>
      <c r="I684" s="270" t="s">
        <v>4</v>
      </c>
      <c r="J684" s="603"/>
      <c r="K684" s="282"/>
      <c r="L684" s="282"/>
      <c r="M684" s="282"/>
    </row>
    <row r="685" spans="2:13" x14ac:dyDescent="0.3">
      <c r="C685" s="159"/>
      <c r="J685" s="25"/>
    </row>
    <row r="686" spans="2:13" x14ac:dyDescent="0.3">
      <c r="C686" s="626" t="s">
        <v>719</v>
      </c>
      <c r="D686" s="271" t="s">
        <v>720</v>
      </c>
      <c r="E686" s="271"/>
      <c r="F686" s="271"/>
      <c r="G686" s="25"/>
      <c r="H686" s="25"/>
      <c r="I686" s="25"/>
      <c r="J686" s="25"/>
    </row>
    <row r="687" spans="2:13" x14ac:dyDescent="0.3">
      <c r="C687" s="159"/>
      <c r="D687" s="25"/>
      <c r="E687" s="25"/>
      <c r="F687" s="25"/>
      <c r="G687" s="25"/>
      <c r="H687" s="25"/>
      <c r="I687" s="25"/>
      <c r="J687" s="25"/>
    </row>
    <row r="688" spans="2:13" ht="13.8" thickBot="1" x14ac:dyDescent="0.35">
      <c r="C688" s="291" t="s">
        <v>188</v>
      </c>
      <c r="D688" s="25"/>
      <c r="E688" s="25"/>
      <c r="F688" s="25"/>
      <c r="G688" s="25"/>
      <c r="H688" s="25"/>
      <c r="I688" s="25"/>
      <c r="J688" s="25"/>
    </row>
    <row r="689" spans="1:27" x14ac:dyDescent="0.3">
      <c r="C689" s="462" t="s">
        <v>110</v>
      </c>
      <c r="D689" s="241"/>
      <c r="E689" s="183"/>
      <c r="F689" s="183"/>
      <c r="G689" s="183"/>
      <c r="H689" s="183"/>
      <c r="I689" s="183"/>
      <c r="J689" s="25"/>
    </row>
    <row r="690" spans="1:27" s="278" customFormat="1" x14ac:dyDescent="0.3">
      <c r="A690" s="277"/>
      <c r="B690" s="277"/>
      <c r="C690" s="186"/>
      <c r="D690" s="186" t="s">
        <v>12</v>
      </c>
      <c r="E690" s="186" t="s">
        <v>12</v>
      </c>
      <c r="F690" s="186" t="s">
        <v>89</v>
      </c>
      <c r="G690" s="186" t="s">
        <v>74</v>
      </c>
      <c r="H690" s="186" t="s">
        <v>77</v>
      </c>
      <c r="I690" s="186" t="s">
        <v>78</v>
      </c>
      <c r="J690" s="250"/>
      <c r="K690" s="250"/>
      <c r="L690" s="250"/>
      <c r="M690" s="250"/>
      <c r="N690" s="279"/>
      <c r="O690" s="279"/>
      <c r="P690" s="279"/>
      <c r="Q690" s="279"/>
      <c r="R690" s="279"/>
      <c r="S690" s="279"/>
      <c r="T690" s="279"/>
      <c r="U690" s="279"/>
      <c r="V690" s="279"/>
      <c r="W690" s="279"/>
      <c r="X690" s="279"/>
      <c r="Y690" s="279"/>
      <c r="Z690" s="279"/>
      <c r="AA690" s="279"/>
    </row>
    <row r="691" spans="1:27" s="466" customFormat="1" x14ac:dyDescent="0.3">
      <c r="A691" s="291"/>
      <c r="B691" s="291"/>
      <c r="C691" s="463" t="s">
        <v>422</v>
      </c>
      <c r="D691" s="163">
        <v>5.085</v>
      </c>
      <c r="E691" s="163">
        <v>6.22</v>
      </c>
      <c r="F691" s="163">
        <v>4</v>
      </c>
      <c r="G691" s="163">
        <v>0.12</v>
      </c>
      <c r="H691" s="163">
        <v>15.181775999999999</v>
      </c>
      <c r="I691" s="163">
        <v>126.51479999999999</v>
      </c>
      <c r="J691" s="464"/>
      <c r="K691" s="464"/>
      <c r="L691" s="464"/>
      <c r="M691" s="464"/>
      <c r="N691" s="465"/>
      <c r="O691" s="465"/>
      <c r="P691" s="465"/>
      <c r="Q691" s="465"/>
      <c r="R691" s="465"/>
      <c r="S691" s="465"/>
      <c r="T691" s="465"/>
      <c r="U691" s="465"/>
      <c r="V691" s="465"/>
      <c r="W691" s="465"/>
      <c r="X691" s="465"/>
      <c r="Y691" s="465"/>
      <c r="Z691" s="465"/>
      <c r="AA691" s="465"/>
    </row>
    <row r="692" spans="1:27" s="278" customFormat="1" ht="52.8" x14ac:dyDescent="0.3">
      <c r="A692" s="277"/>
      <c r="B692" s="277"/>
      <c r="C692" s="467" t="s">
        <v>423</v>
      </c>
      <c r="D692" s="163">
        <v>4.8</v>
      </c>
      <c r="E692" s="163">
        <v>6.22</v>
      </c>
      <c r="F692" s="163">
        <v>18</v>
      </c>
      <c r="G692" s="163">
        <v>0.12</v>
      </c>
      <c r="H692" s="163">
        <v>64.488959999999992</v>
      </c>
      <c r="I692" s="163">
        <v>537.4079999999999</v>
      </c>
      <c r="J692" s="250"/>
      <c r="K692" s="250"/>
      <c r="L692" s="250"/>
      <c r="M692" s="250"/>
      <c r="N692" s="279"/>
      <c r="O692" s="279"/>
      <c r="P692" s="279"/>
      <c r="Q692" s="279"/>
      <c r="R692" s="279"/>
      <c r="S692" s="279"/>
      <c r="T692" s="279"/>
      <c r="U692" s="279"/>
      <c r="V692" s="279"/>
      <c r="W692" s="279"/>
      <c r="X692" s="279"/>
      <c r="Y692" s="279"/>
      <c r="Z692" s="279"/>
      <c r="AA692" s="279"/>
    </row>
    <row r="693" spans="1:27" s="278" customFormat="1" x14ac:dyDescent="0.3">
      <c r="A693" s="277"/>
      <c r="B693" s="277"/>
      <c r="C693" s="463" t="s">
        <v>424</v>
      </c>
      <c r="D693" s="163">
        <v>2.71</v>
      </c>
      <c r="E693" s="163">
        <v>4.75</v>
      </c>
      <c r="F693" s="163">
        <v>4</v>
      </c>
      <c r="G693" s="163">
        <v>0.12</v>
      </c>
      <c r="H693" s="163">
        <v>6.178799999999999</v>
      </c>
      <c r="I693" s="163">
        <v>51.49</v>
      </c>
      <c r="J693" s="250"/>
      <c r="K693" s="250"/>
      <c r="L693" s="250"/>
      <c r="M693" s="250"/>
      <c r="N693" s="279"/>
      <c r="O693" s="279"/>
      <c r="P693" s="279"/>
      <c r="Q693" s="279"/>
      <c r="R693" s="279"/>
      <c r="S693" s="279"/>
      <c r="T693" s="279"/>
      <c r="U693" s="279"/>
      <c r="V693" s="279"/>
      <c r="W693" s="279"/>
      <c r="X693" s="279"/>
      <c r="Y693" s="279"/>
      <c r="Z693" s="279"/>
      <c r="AA693" s="279"/>
    </row>
    <row r="694" spans="1:27" s="278" customFormat="1" x14ac:dyDescent="0.3">
      <c r="A694" s="277"/>
      <c r="B694" s="277"/>
      <c r="C694" s="463" t="s">
        <v>425</v>
      </c>
      <c r="D694" s="163">
        <v>1.85</v>
      </c>
      <c r="E694" s="163">
        <v>4.8250000000000002</v>
      </c>
      <c r="F694" s="163">
        <v>4</v>
      </c>
      <c r="G694" s="163">
        <v>0.12</v>
      </c>
      <c r="H694" s="163">
        <v>4.2846000000000002</v>
      </c>
      <c r="I694" s="163">
        <v>35.705000000000005</v>
      </c>
      <c r="J694" s="250"/>
      <c r="K694" s="250"/>
      <c r="L694" s="250"/>
      <c r="M694" s="250"/>
      <c r="N694" s="279"/>
      <c r="O694" s="279"/>
      <c r="P694" s="279"/>
      <c r="Q694" s="279"/>
      <c r="R694" s="279"/>
      <c r="S694" s="279"/>
      <c r="T694" s="279"/>
      <c r="U694" s="279"/>
      <c r="V694" s="279"/>
      <c r="W694" s="279"/>
      <c r="X694" s="279"/>
      <c r="Y694" s="279"/>
      <c r="Z694" s="279"/>
      <c r="AA694" s="279"/>
    </row>
    <row r="695" spans="1:27" s="278" customFormat="1" x14ac:dyDescent="0.3">
      <c r="A695" s="277"/>
      <c r="B695" s="277"/>
      <c r="C695" s="463" t="s">
        <v>426</v>
      </c>
      <c r="D695" s="163">
        <v>9.75</v>
      </c>
      <c r="E695" s="163">
        <v>2.71</v>
      </c>
      <c r="F695" s="163">
        <v>2</v>
      </c>
      <c r="G695" s="163">
        <v>0.12</v>
      </c>
      <c r="H695" s="163">
        <v>6.3414000000000001</v>
      </c>
      <c r="I695" s="163">
        <v>52.844999999999999</v>
      </c>
      <c r="J695" s="250"/>
      <c r="K695" s="250"/>
      <c r="L695" s="250"/>
      <c r="M695" s="250"/>
      <c r="N695" s="279"/>
      <c r="O695" s="279"/>
      <c r="P695" s="279"/>
      <c r="Q695" s="279"/>
      <c r="R695" s="279"/>
      <c r="S695" s="279"/>
      <c r="T695" s="279"/>
      <c r="U695" s="279"/>
      <c r="V695" s="279"/>
      <c r="W695" s="279"/>
      <c r="X695" s="279"/>
      <c r="Y695" s="279"/>
      <c r="Z695" s="279"/>
      <c r="AA695" s="279"/>
    </row>
    <row r="696" spans="1:27" s="278" customFormat="1" x14ac:dyDescent="0.3">
      <c r="A696" s="277"/>
      <c r="B696" s="277"/>
      <c r="C696" s="463" t="s">
        <v>427</v>
      </c>
      <c r="D696" s="163">
        <v>9.75</v>
      </c>
      <c r="E696" s="163">
        <v>2.11</v>
      </c>
      <c r="F696" s="163">
        <v>2</v>
      </c>
      <c r="G696" s="163">
        <v>0.12</v>
      </c>
      <c r="H696" s="163">
        <v>4.9373999999999993</v>
      </c>
      <c r="I696" s="163">
        <v>41.144999999999996</v>
      </c>
      <c r="J696" s="250"/>
      <c r="K696" s="250"/>
      <c r="L696" s="250"/>
      <c r="M696" s="250"/>
      <c r="N696" s="279"/>
      <c r="O696" s="279"/>
      <c r="P696" s="279"/>
      <c r="Q696" s="279"/>
      <c r="R696" s="279"/>
      <c r="S696" s="279"/>
      <c r="T696" s="279"/>
      <c r="U696" s="279"/>
      <c r="V696" s="279"/>
      <c r="W696" s="279"/>
      <c r="X696" s="279"/>
      <c r="Y696" s="279"/>
      <c r="Z696" s="279"/>
      <c r="AA696" s="279"/>
    </row>
    <row r="697" spans="1:27" s="278" customFormat="1" x14ac:dyDescent="0.3">
      <c r="A697" s="277"/>
      <c r="B697" s="277"/>
      <c r="C697" s="291"/>
      <c r="D697" s="277"/>
      <c r="E697" s="277"/>
      <c r="F697" s="277"/>
      <c r="G697" s="277"/>
      <c r="H697" s="468">
        <v>101.41293599999997</v>
      </c>
      <c r="I697" s="468">
        <v>845.1078</v>
      </c>
      <c r="J697" s="250"/>
      <c r="K697" s="250"/>
      <c r="L697" s="250"/>
      <c r="M697" s="250"/>
      <c r="N697" s="279"/>
      <c r="O697" s="279"/>
      <c r="P697" s="279"/>
      <c r="Q697" s="279"/>
      <c r="R697" s="279"/>
      <c r="S697" s="279"/>
      <c r="T697" s="279"/>
      <c r="U697" s="279"/>
      <c r="V697" s="279"/>
      <c r="W697" s="279"/>
      <c r="X697" s="279"/>
      <c r="Y697" s="279"/>
      <c r="Z697" s="279"/>
      <c r="AA697" s="279"/>
    </row>
    <row r="698" spans="1:27" s="278" customFormat="1" x14ac:dyDescent="0.3">
      <c r="A698" s="277"/>
      <c r="B698" s="277"/>
      <c r="C698" s="291"/>
      <c r="D698" s="277"/>
      <c r="E698" s="277"/>
      <c r="F698" s="277"/>
      <c r="G698" s="277"/>
      <c r="H698" s="277"/>
      <c r="I698" s="250"/>
      <c r="J698" s="250"/>
      <c r="K698" s="250"/>
      <c r="L698" s="250"/>
      <c r="M698" s="250"/>
      <c r="N698" s="279"/>
      <c r="O698" s="279"/>
      <c r="P698" s="279"/>
      <c r="Q698" s="279"/>
      <c r="R698" s="279"/>
      <c r="S698" s="279"/>
      <c r="T698" s="279"/>
      <c r="U698" s="279"/>
      <c r="V698" s="279"/>
      <c r="W698" s="279"/>
      <c r="X698" s="279"/>
      <c r="Y698" s="279"/>
      <c r="Z698" s="279"/>
      <c r="AA698" s="279"/>
    </row>
    <row r="699" spans="1:27" s="278" customFormat="1" x14ac:dyDescent="0.3">
      <c r="A699" s="277"/>
      <c r="B699" s="277"/>
      <c r="C699" s="186"/>
      <c r="D699" s="186" t="s">
        <v>12</v>
      </c>
      <c r="E699" s="186" t="s">
        <v>12</v>
      </c>
      <c r="F699" s="186" t="s">
        <v>89</v>
      </c>
      <c r="G699" s="186" t="s">
        <v>74</v>
      </c>
      <c r="H699" s="186" t="s">
        <v>77</v>
      </c>
      <c r="I699" s="186" t="s">
        <v>78</v>
      </c>
      <c r="J699" s="250"/>
      <c r="K699" s="250"/>
      <c r="L699" s="250"/>
      <c r="M699" s="250"/>
      <c r="N699" s="279"/>
      <c r="O699" s="279"/>
      <c r="P699" s="279"/>
      <c r="Q699" s="279"/>
      <c r="R699" s="279"/>
      <c r="S699" s="279"/>
      <c r="T699" s="279"/>
      <c r="U699" s="279"/>
      <c r="V699" s="279"/>
      <c r="W699" s="279"/>
      <c r="X699" s="279"/>
      <c r="Y699" s="279"/>
      <c r="Z699" s="279"/>
      <c r="AA699" s="279"/>
    </row>
    <row r="700" spans="1:27" s="466" customFormat="1" x14ac:dyDescent="0.3">
      <c r="A700" s="291"/>
      <c r="B700" s="291"/>
      <c r="C700" s="463" t="s">
        <v>190</v>
      </c>
      <c r="D700" s="163">
        <v>2.1300000000000003</v>
      </c>
      <c r="E700" s="163">
        <v>3.5249999999999999</v>
      </c>
      <c r="F700" s="163">
        <v>4</v>
      </c>
      <c r="G700" s="163">
        <v>0.17</v>
      </c>
      <c r="H700" s="163">
        <v>5.1056100000000013</v>
      </c>
      <c r="I700" s="163">
        <v>30.033000000000005</v>
      </c>
      <c r="J700" s="464"/>
      <c r="K700" s="464"/>
      <c r="L700" s="464"/>
      <c r="M700" s="464"/>
      <c r="N700" s="465"/>
      <c r="O700" s="465"/>
      <c r="P700" s="465"/>
      <c r="Q700" s="465"/>
      <c r="R700" s="465"/>
      <c r="S700" s="465"/>
      <c r="T700" s="465"/>
      <c r="U700" s="465"/>
      <c r="V700" s="465"/>
      <c r="W700" s="465"/>
      <c r="X700" s="465"/>
      <c r="Y700" s="465"/>
      <c r="Z700" s="465"/>
      <c r="AA700" s="465"/>
    </row>
    <row r="701" spans="1:27" s="278" customFormat="1" ht="52.8" x14ac:dyDescent="0.3">
      <c r="A701" s="277"/>
      <c r="B701" s="277"/>
      <c r="C701" s="467" t="s">
        <v>428</v>
      </c>
      <c r="D701" s="163">
        <v>4.7300000000000004</v>
      </c>
      <c r="E701" s="163">
        <v>1.6800000000000002</v>
      </c>
      <c r="F701" s="163">
        <v>18</v>
      </c>
      <c r="G701" s="163">
        <v>0.17</v>
      </c>
      <c r="H701" s="163">
        <v>24.315984000000004</v>
      </c>
      <c r="I701" s="163">
        <v>143.03520000000003</v>
      </c>
      <c r="J701" s="250"/>
      <c r="K701" s="250"/>
      <c r="L701" s="250"/>
      <c r="M701" s="250"/>
      <c r="N701" s="279"/>
      <c r="O701" s="279"/>
      <c r="P701" s="279"/>
      <c r="Q701" s="279"/>
      <c r="R701" s="279"/>
      <c r="S701" s="279"/>
      <c r="T701" s="279"/>
      <c r="U701" s="279"/>
      <c r="V701" s="279"/>
      <c r="W701" s="279"/>
      <c r="X701" s="279"/>
      <c r="Y701" s="279"/>
      <c r="Z701" s="279"/>
      <c r="AA701" s="279"/>
    </row>
    <row r="702" spans="1:27" s="278" customFormat="1" x14ac:dyDescent="0.3">
      <c r="A702" s="277"/>
      <c r="B702" s="277"/>
      <c r="C702" s="291"/>
      <c r="D702" s="277"/>
      <c r="E702" s="277"/>
      <c r="F702" s="277"/>
      <c r="G702" s="277"/>
      <c r="H702" s="468">
        <v>29.421594000000006</v>
      </c>
      <c r="I702" s="468">
        <v>173.06820000000005</v>
      </c>
      <c r="J702" s="250"/>
      <c r="K702" s="250"/>
      <c r="L702" s="250"/>
      <c r="M702" s="250"/>
      <c r="N702" s="279"/>
      <c r="O702" s="279"/>
      <c r="P702" s="279"/>
      <c r="Q702" s="279"/>
      <c r="R702" s="279"/>
      <c r="S702" s="279"/>
      <c r="T702" s="279"/>
      <c r="U702" s="279"/>
      <c r="V702" s="279"/>
      <c r="W702" s="279"/>
      <c r="X702" s="279"/>
      <c r="Y702" s="279"/>
      <c r="Z702" s="279"/>
      <c r="AA702" s="279"/>
    </row>
    <row r="703" spans="1:27" s="278" customFormat="1" x14ac:dyDescent="0.3">
      <c r="A703" s="277"/>
      <c r="B703" s="277"/>
      <c r="C703" s="291"/>
      <c r="D703" s="277"/>
      <c r="E703" s="277"/>
      <c r="F703" s="277"/>
      <c r="G703" s="277"/>
      <c r="H703" s="277"/>
      <c r="I703" s="250"/>
      <c r="J703" s="250"/>
      <c r="K703" s="250"/>
      <c r="L703" s="250"/>
      <c r="M703" s="250"/>
      <c r="N703" s="279"/>
      <c r="O703" s="279"/>
      <c r="P703" s="279"/>
      <c r="Q703" s="279"/>
      <c r="R703" s="279"/>
      <c r="S703" s="279"/>
      <c r="T703" s="279"/>
      <c r="U703" s="279"/>
      <c r="V703" s="279"/>
      <c r="W703" s="279"/>
      <c r="X703" s="279"/>
      <c r="Y703" s="279"/>
      <c r="Z703" s="279"/>
      <c r="AA703" s="279"/>
    </row>
    <row r="704" spans="1:27" s="278" customFormat="1" x14ac:dyDescent="0.3">
      <c r="A704" s="277"/>
      <c r="B704" s="277"/>
      <c r="C704" s="186" t="s">
        <v>429</v>
      </c>
      <c r="D704" s="186"/>
      <c r="E704" s="390"/>
      <c r="F704" s="390"/>
      <c r="G704" s="390"/>
      <c r="H704" s="390"/>
      <c r="I704" s="390"/>
      <c r="J704" s="250"/>
      <c r="K704" s="250"/>
      <c r="L704" s="250"/>
      <c r="M704" s="250"/>
      <c r="N704" s="279"/>
      <c r="O704" s="279"/>
      <c r="P704" s="279"/>
      <c r="Q704" s="279"/>
      <c r="R704" s="279"/>
      <c r="S704" s="279"/>
      <c r="T704" s="279"/>
      <c r="U704" s="279"/>
      <c r="V704" s="279"/>
      <c r="W704" s="279"/>
      <c r="X704" s="279"/>
      <c r="Y704" s="279"/>
      <c r="Z704" s="279"/>
      <c r="AA704" s="279"/>
    </row>
    <row r="705" spans="1:27" s="278" customFormat="1" x14ac:dyDescent="0.3">
      <c r="A705" s="277"/>
      <c r="B705" s="277"/>
      <c r="C705" s="463"/>
      <c r="D705" s="161" t="s">
        <v>12</v>
      </c>
      <c r="E705" s="161" t="s">
        <v>12</v>
      </c>
      <c r="F705" s="161" t="s">
        <v>89</v>
      </c>
      <c r="G705" s="161" t="s">
        <v>74</v>
      </c>
      <c r="H705" s="161" t="s">
        <v>77</v>
      </c>
      <c r="I705" s="161" t="s">
        <v>78</v>
      </c>
      <c r="J705" s="250"/>
      <c r="K705" s="250"/>
      <c r="L705" s="250"/>
      <c r="M705" s="250"/>
      <c r="N705" s="279"/>
      <c r="O705" s="279"/>
      <c r="P705" s="279"/>
      <c r="Q705" s="279"/>
      <c r="R705" s="279"/>
      <c r="S705" s="279"/>
      <c r="T705" s="279"/>
      <c r="U705" s="279"/>
      <c r="V705" s="279"/>
      <c r="W705" s="279"/>
      <c r="X705" s="279"/>
      <c r="Y705" s="279"/>
      <c r="Z705" s="279"/>
      <c r="AA705" s="279"/>
    </row>
    <row r="706" spans="1:27" s="466" customFormat="1" x14ac:dyDescent="0.3">
      <c r="A706" s="291"/>
      <c r="B706" s="291"/>
      <c r="C706" s="467"/>
      <c r="D706" s="186">
        <v>2.13</v>
      </c>
      <c r="E706" s="186">
        <v>2</v>
      </c>
      <c r="F706" s="186">
        <v>4</v>
      </c>
      <c r="G706" s="186">
        <v>0.17</v>
      </c>
      <c r="H706" s="186">
        <v>2.8968000000000003</v>
      </c>
      <c r="I706" s="186">
        <v>17.04</v>
      </c>
      <c r="J706" s="464"/>
      <c r="K706" s="464"/>
      <c r="L706" s="464"/>
      <c r="M706" s="464"/>
      <c r="N706" s="465"/>
      <c r="O706" s="465"/>
      <c r="P706" s="465"/>
      <c r="Q706" s="465"/>
      <c r="R706" s="465"/>
      <c r="S706" s="465"/>
      <c r="T706" s="465"/>
      <c r="U706" s="465"/>
      <c r="V706" s="465"/>
      <c r="W706" s="465"/>
      <c r="X706" s="465"/>
      <c r="Y706" s="465"/>
      <c r="Z706" s="465"/>
      <c r="AA706" s="465"/>
    </row>
    <row r="707" spans="1:27" s="278" customFormat="1" x14ac:dyDescent="0.3">
      <c r="A707" s="277"/>
      <c r="B707" s="277"/>
      <c r="C707" s="186"/>
      <c r="D707" s="186">
        <v>23.764999999999997</v>
      </c>
      <c r="E707" s="186">
        <v>0.9</v>
      </c>
      <c r="F707" s="186">
        <v>32</v>
      </c>
      <c r="G707" s="186">
        <v>0.17</v>
      </c>
      <c r="H707" s="186">
        <v>116.35344000000001</v>
      </c>
      <c r="I707" s="186">
        <v>684.4319999999999</v>
      </c>
      <c r="J707" s="250"/>
      <c r="K707" s="250"/>
      <c r="L707" s="250"/>
      <c r="M707" s="250"/>
      <c r="N707" s="279"/>
      <c r="O707" s="279"/>
      <c r="P707" s="279"/>
      <c r="Q707" s="279"/>
      <c r="R707" s="279"/>
      <c r="S707" s="279"/>
      <c r="T707" s="279"/>
      <c r="U707" s="279"/>
      <c r="V707" s="279"/>
      <c r="W707" s="279"/>
      <c r="X707" s="279"/>
      <c r="Y707" s="279"/>
      <c r="Z707" s="279"/>
      <c r="AA707" s="279"/>
    </row>
    <row r="708" spans="1:27" s="278" customFormat="1" x14ac:dyDescent="0.3">
      <c r="A708" s="277"/>
      <c r="B708" s="277"/>
      <c r="C708" s="186"/>
      <c r="D708" s="186">
        <v>4.7300000000000004</v>
      </c>
      <c r="E708" s="186">
        <v>0.16000000000000003</v>
      </c>
      <c r="F708" s="186">
        <v>2</v>
      </c>
      <c r="G708" s="186">
        <v>0.17</v>
      </c>
      <c r="H708" s="186">
        <v>0.2573120000000001</v>
      </c>
      <c r="I708" s="186">
        <v>1.5136000000000005</v>
      </c>
      <c r="J708" s="250"/>
      <c r="K708" s="250"/>
      <c r="L708" s="250"/>
      <c r="M708" s="250"/>
      <c r="N708" s="279"/>
      <c r="O708" s="279"/>
      <c r="P708" s="279"/>
      <c r="Q708" s="279"/>
      <c r="R708" s="279"/>
      <c r="S708" s="279"/>
      <c r="T708" s="279"/>
      <c r="U708" s="279"/>
      <c r="V708" s="279"/>
      <c r="W708" s="279"/>
      <c r="X708" s="279"/>
      <c r="Y708" s="279"/>
      <c r="Z708" s="279"/>
      <c r="AA708" s="279"/>
    </row>
    <row r="709" spans="1:27" s="278" customFormat="1" x14ac:dyDescent="0.3">
      <c r="A709" s="277"/>
      <c r="B709" s="277"/>
      <c r="C709" s="291"/>
      <c r="D709" s="277"/>
      <c r="E709" s="277"/>
      <c r="F709" s="277"/>
      <c r="G709" s="277"/>
      <c r="H709" s="468">
        <v>119.507552</v>
      </c>
      <c r="I709" s="594">
        <v>702.98559999999986</v>
      </c>
      <c r="J709" s="250"/>
      <c r="K709" s="250"/>
      <c r="L709" s="250"/>
      <c r="M709" s="250"/>
      <c r="N709" s="279"/>
      <c r="O709" s="279"/>
      <c r="P709" s="279"/>
      <c r="Q709" s="279"/>
      <c r="R709" s="279"/>
      <c r="S709" s="279"/>
      <c r="T709" s="279"/>
      <c r="U709" s="279"/>
      <c r="V709" s="279"/>
      <c r="W709" s="279"/>
      <c r="X709" s="279"/>
      <c r="Y709" s="279"/>
      <c r="Z709" s="279"/>
      <c r="AA709" s="279"/>
    </row>
    <row r="710" spans="1:27" s="278" customFormat="1" x14ac:dyDescent="0.3">
      <c r="A710" s="277"/>
      <c r="B710" s="277"/>
      <c r="C710" s="291"/>
      <c r="D710" s="277"/>
      <c r="E710" s="277"/>
      <c r="F710" s="277"/>
      <c r="G710" s="277"/>
      <c r="H710" s="277"/>
      <c r="I710" s="250"/>
      <c r="J710" s="250"/>
      <c r="K710" s="250"/>
      <c r="L710" s="250"/>
      <c r="M710" s="250"/>
      <c r="N710" s="279"/>
      <c r="O710" s="279"/>
      <c r="P710" s="279"/>
      <c r="Q710" s="279"/>
      <c r="R710" s="279"/>
      <c r="S710" s="279"/>
      <c r="T710" s="279"/>
      <c r="U710" s="279"/>
      <c r="V710" s="279"/>
      <c r="W710" s="279"/>
      <c r="X710" s="279"/>
      <c r="Y710" s="279"/>
      <c r="Z710" s="279"/>
      <c r="AA710" s="279"/>
    </row>
    <row r="711" spans="1:27" s="278" customFormat="1" x14ac:dyDescent="0.3">
      <c r="A711" s="277"/>
      <c r="B711" s="277"/>
      <c r="C711" s="469" t="s">
        <v>192</v>
      </c>
      <c r="D711" s="277"/>
      <c r="E711" s="277"/>
      <c r="F711" s="250"/>
      <c r="G711" s="250"/>
      <c r="H711" s="250"/>
      <c r="I711" s="250"/>
      <c r="J711" s="250"/>
      <c r="K711" s="250"/>
      <c r="L711" s="250"/>
      <c r="M711" s="250"/>
      <c r="N711" s="279"/>
      <c r="O711" s="279"/>
      <c r="P711" s="279"/>
      <c r="Q711" s="279"/>
      <c r="R711" s="279"/>
      <c r="S711" s="279"/>
      <c r="T711" s="279"/>
      <c r="U711" s="279"/>
      <c r="V711" s="279"/>
      <c r="W711" s="279"/>
      <c r="X711" s="279"/>
      <c r="Y711" s="279"/>
      <c r="Z711" s="279"/>
      <c r="AA711" s="279"/>
    </row>
    <row r="712" spans="1:27" s="278" customFormat="1" x14ac:dyDescent="0.3">
      <c r="A712" s="277"/>
      <c r="B712" s="277"/>
      <c r="C712" s="236" t="s">
        <v>110</v>
      </c>
      <c r="D712" s="235" t="s">
        <v>12</v>
      </c>
      <c r="E712" s="394" t="s">
        <v>12</v>
      </c>
      <c r="F712" s="390" t="s">
        <v>128</v>
      </c>
      <c r="G712" s="392" t="s">
        <v>78</v>
      </c>
      <c r="H712" s="392" t="s">
        <v>77</v>
      </c>
      <c r="I712" s="250"/>
      <c r="J712" s="250"/>
      <c r="K712" s="250"/>
      <c r="L712" s="250"/>
      <c r="M712" s="250"/>
      <c r="N712" s="279"/>
      <c r="O712" s="279"/>
      <c r="P712" s="279"/>
      <c r="Q712" s="279"/>
      <c r="R712" s="279"/>
      <c r="S712" s="279"/>
      <c r="T712" s="279"/>
      <c r="U712" s="279"/>
      <c r="V712" s="279"/>
      <c r="W712" s="279"/>
      <c r="X712" s="279"/>
      <c r="Y712" s="279"/>
      <c r="Z712" s="279"/>
      <c r="AA712" s="279"/>
    </row>
    <row r="713" spans="1:27" s="278" customFormat="1" x14ac:dyDescent="0.3">
      <c r="A713" s="277"/>
      <c r="B713" s="277"/>
      <c r="C713" s="236" t="s">
        <v>191</v>
      </c>
      <c r="D713" s="186">
        <v>4.5199999999999996</v>
      </c>
      <c r="E713" s="390">
        <v>4</v>
      </c>
      <c r="F713" s="391">
        <v>0.12</v>
      </c>
      <c r="G713" s="403">
        <v>18.079999999999998</v>
      </c>
      <c r="H713" s="390">
        <v>2.1695999999999995</v>
      </c>
      <c r="I713" s="250"/>
      <c r="J713" s="250"/>
      <c r="K713" s="250"/>
      <c r="L713" s="250"/>
      <c r="M713" s="250"/>
      <c r="N713" s="279"/>
      <c r="O713" s="279"/>
      <c r="P713" s="279"/>
      <c r="Q713" s="279"/>
      <c r="R713" s="279"/>
      <c r="S713" s="279"/>
      <c r="T713" s="279"/>
      <c r="U713" s="279"/>
      <c r="V713" s="279"/>
      <c r="W713" s="279"/>
      <c r="X713" s="279"/>
      <c r="Y713" s="279"/>
      <c r="Z713" s="279"/>
      <c r="AA713" s="279"/>
    </row>
    <row r="714" spans="1:27" s="278" customFormat="1" x14ac:dyDescent="0.3">
      <c r="A714" s="277"/>
      <c r="B714" s="277"/>
      <c r="C714" s="241"/>
      <c r="D714" s="388"/>
      <c r="E714" s="388"/>
      <c r="F714" s="388"/>
      <c r="G714" s="388"/>
      <c r="H714" s="388"/>
      <c r="I714" s="250"/>
      <c r="J714" s="250"/>
      <c r="K714" s="250"/>
      <c r="L714" s="250"/>
      <c r="M714" s="250"/>
      <c r="N714" s="279"/>
      <c r="O714" s="279"/>
      <c r="P714" s="279"/>
      <c r="Q714" s="279"/>
      <c r="R714" s="279"/>
      <c r="S714" s="279"/>
      <c r="T714" s="279"/>
      <c r="U714" s="279"/>
      <c r="V714" s="279"/>
      <c r="W714" s="279"/>
      <c r="X714" s="279"/>
      <c r="Y714" s="279"/>
      <c r="Z714" s="279"/>
      <c r="AA714" s="279"/>
    </row>
    <row r="715" spans="1:27" s="278" customFormat="1" x14ac:dyDescent="0.3">
      <c r="A715" s="277"/>
      <c r="B715" s="277"/>
      <c r="C715" s="291" t="s">
        <v>197</v>
      </c>
      <c r="D715" s="277"/>
      <c r="E715" s="277"/>
      <c r="F715" s="250"/>
      <c r="G715" s="250"/>
      <c r="H715" s="250"/>
      <c r="I715" s="250"/>
      <c r="J715" s="250"/>
      <c r="K715" s="250"/>
      <c r="L715" s="250"/>
      <c r="M715" s="250"/>
      <c r="N715" s="279"/>
      <c r="O715" s="279"/>
      <c r="P715" s="279"/>
      <c r="Q715" s="279"/>
      <c r="R715" s="279"/>
      <c r="S715" s="279"/>
      <c r="T715" s="279"/>
      <c r="U715" s="279"/>
      <c r="V715" s="279"/>
      <c r="W715" s="279"/>
      <c r="X715" s="279"/>
      <c r="Y715" s="279"/>
      <c r="Z715" s="279"/>
      <c r="AA715" s="279"/>
    </row>
    <row r="716" spans="1:27" s="278" customFormat="1" x14ac:dyDescent="0.3">
      <c r="A716" s="277"/>
      <c r="B716" s="277"/>
      <c r="C716" s="470" t="s">
        <v>110</v>
      </c>
      <c r="D716" s="161" t="s">
        <v>12</v>
      </c>
      <c r="E716" s="161" t="s">
        <v>12</v>
      </c>
      <c r="F716" s="161" t="s">
        <v>89</v>
      </c>
      <c r="G716" s="186" t="s">
        <v>78</v>
      </c>
      <c r="H716" s="186" t="s">
        <v>128</v>
      </c>
      <c r="I716" s="186" t="s">
        <v>77</v>
      </c>
      <c r="J716" s="250"/>
      <c r="K716" s="250"/>
      <c r="L716" s="250"/>
      <c r="M716" s="250"/>
      <c r="N716" s="279"/>
      <c r="O716" s="279"/>
      <c r="P716" s="279"/>
      <c r="Q716" s="279"/>
      <c r="R716" s="279"/>
      <c r="S716" s="279"/>
      <c r="T716" s="279"/>
      <c r="U716" s="279"/>
      <c r="V716" s="279"/>
      <c r="W716" s="279"/>
      <c r="X716" s="279"/>
      <c r="Y716" s="279"/>
      <c r="Z716" s="279"/>
      <c r="AA716" s="279"/>
    </row>
    <row r="717" spans="1:27" s="278" customFormat="1" x14ac:dyDescent="0.3">
      <c r="A717" s="277"/>
      <c r="B717" s="277"/>
      <c r="C717" s="236" t="s">
        <v>193</v>
      </c>
      <c r="D717" s="186">
        <v>2.25</v>
      </c>
      <c r="E717" s="390">
        <v>1.845</v>
      </c>
      <c r="F717" s="391">
        <v>4</v>
      </c>
      <c r="G717" s="390">
        <v>16.605</v>
      </c>
      <c r="H717" s="390">
        <v>0.17</v>
      </c>
      <c r="I717" s="390">
        <v>2.8228500000000003</v>
      </c>
      <c r="J717" s="183"/>
      <c r="K717" s="250"/>
      <c r="L717" s="250"/>
      <c r="M717" s="250"/>
      <c r="N717" s="279"/>
      <c r="O717" s="279"/>
      <c r="P717" s="279"/>
      <c r="Q717" s="279"/>
      <c r="R717" s="279"/>
      <c r="S717" s="279"/>
      <c r="T717" s="279"/>
      <c r="U717" s="279"/>
      <c r="V717" s="279"/>
      <c r="W717" s="279"/>
      <c r="X717" s="279"/>
      <c r="Y717" s="279"/>
      <c r="Z717" s="279"/>
      <c r="AA717" s="279"/>
    </row>
    <row r="718" spans="1:27" s="278" customFormat="1" x14ac:dyDescent="0.3">
      <c r="A718" s="277"/>
      <c r="B718" s="277"/>
      <c r="C718" s="236" t="s">
        <v>194</v>
      </c>
      <c r="D718" s="186">
        <v>1.54</v>
      </c>
      <c r="E718" s="390">
        <v>4.7300000000000004</v>
      </c>
      <c r="F718" s="390">
        <v>4</v>
      </c>
      <c r="G718" s="390">
        <v>29.136800000000004</v>
      </c>
      <c r="H718" s="390">
        <v>0.17</v>
      </c>
      <c r="I718" s="390">
        <v>4.9532560000000014</v>
      </c>
      <c r="J718" s="183"/>
      <c r="K718" s="250"/>
      <c r="L718" s="250"/>
      <c r="M718" s="250"/>
      <c r="N718" s="279"/>
      <c r="O718" s="279"/>
      <c r="P718" s="279"/>
      <c r="Q718" s="279"/>
      <c r="R718" s="279"/>
      <c r="S718" s="279"/>
      <c r="T718" s="279"/>
      <c r="U718" s="279"/>
      <c r="V718" s="279"/>
      <c r="W718" s="279"/>
      <c r="X718" s="279"/>
      <c r="Y718" s="279"/>
      <c r="Z718" s="279"/>
      <c r="AA718" s="279"/>
    </row>
    <row r="719" spans="1:27" s="278" customFormat="1" x14ac:dyDescent="0.3">
      <c r="A719" s="277"/>
      <c r="B719" s="277"/>
      <c r="C719" s="236" t="s">
        <v>195</v>
      </c>
      <c r="D719" s="186">
        <v>7.3800000000000008</v>
      </c>
      <c r="E719" s="390">
        <v>1.08</v>
      </c>
      <c r="F719" s="390">
        <v>4</v>
      </c>
      <c r="G719" s="390">
        <v>31.881600000000006</v>
      </c>
      <c r="H719" s="390">
        <v>1.17</v>
      </c>
      <c r="I719" s="390">
        <v>37.301472000000004</v>
      </c>
      <c r="J719" s="183"/>
      <c r="K719" s="250"/>
      <c r="L719" s="250"/>
      <c r="M719" s="250"/>
      <c r="N719" s="279"/>
      <c r="O719" s="279"/>
      <c r="P719" s="279"/>
      <c r="Q719" s="279"/>
      <c r="R719" s="279"/>
      <c r="S719" s="279"/>
      <c r="T719" s="279"/>
      <c r="U719" s="279"/>
      <c r="V719" s="279"/>
      <c r="W719" s="279"/>
      <c r="X719" s="279"/>
      <c r="Y719" s="279"/>
      <c r="Z719" s="279"/>
      <c r="AA719" s="279"/>
    </row>
    <row r="720" spans="1:27" s="278" customFormat="1" x14ac:dyDescent="0.3">
      <c r="A720" s="277"/>
      <c r="B720" s="277"/>
      <c r="C720" s="236" t="s">
        <v>196</v>
      </c>
      <c r="D720" s="186">
        <v>4.7300000000000004</v>
      </c>
      <c r="E720" s="390">
        <v>1.08</v>
      </c>
      <c r="F720" s="390">
        <v>18</v>
      </c>
      <c r="G720" s="393">
        <v>91.951200000000014</v>
      </c>
      <c r="H720" s="390">
        <v>0.17</v>
      </c>
      <c r="I720" s="393">
        <v>15.631704000000003</v>
      </c>
      <c r="J720" s="183"/>
      <c r="K720" s="250"/>
      <c r="L720" s="250"/>
      <c r="M720" s="250"/>
      <c r="N720" s="279"/>
      <c r="O720" s="279"/>
      <c r="P720" s="279"/>
      <c r="Q720" s="279"/>
      <c r="R720" s="279"/>
      <c r="S720" s="279"/>
      <c r="T720" s="279"/>
      <c r="U720" s="279"/>
      <c r="V720" s="279"/>
      <c r="W720" s="279"/>
      <c r="X720" s="279"/>
      <c r="Y720" s="279"/>
      <c r="Z720" s="279"/>
      <c r="AA720" s="279"/>
    </row>
    <row r="721" spans="1:27" s="278" customFormat="1" x14ac:dyDescent="0.3">
      <c r="A721" s="277"/>
      <c r="B721" s="277"/>
      <c r="C721" s="241"/>
      <c r="D721" s="241"/>
      <c r="E721" s="183"/>
      <c r="F721" s="183"/>
      <c r="G721" s="390">
        <v>169.57460000000003</v>
      </c>
      <c r="H721" s="183"/>
      <c r="I721" s="390">
        <v>60.709282000000002</v>
      </c>
      <c r="J721" s="183"/>
      <c r="K721" s="250"/>
      <c r="L721" s="250"/>
      <c r="M721" s="250"/>
      <c r="N721" s="279"/>
      <c r="O721" s="279"/>
      <c r="P721" s="279"/>
      <c r="Q721" s="279"/>
      <c r="R721" s="279"/>
      <c r="S721" s="279"/>
      <c r="T721" s="279"/>
      <c r="U721" s="279"/>
      <c r="V721" s="279"/>
      <c r="W721" s="279"/>
      <c r="X721" s="279"/>
      <c r="Y721" s="279"/>
      <c r="Z721" s="279"/>
      <c r="AA721" s="279"/>
    </row>
    <row r="722" spans="1:27" s="278" customFormat="1" x14ac:dyDescent="0.3">
      <c r="A722" s="277"/>
      <c r="B722" s="277"/>
      <c r="C722" s="241"/>
      <c r="D722" s="388"/>
      <c r="E722" s="388"/>
      <c r="F722" s="388"/>
      <c r="G722" s="388"/>
      <c r="H722" s="388"/>
      <c r="I722" s="388"/>
      <c r="J722" s="183"/>
      <c r="K722" s="250"/>
      <c r="L722" s="250"/>
      <c r="M722" s="250"/>
      <c r="N722" s="279"/>
      <c r="O722" s="279"/>
      <c r="P722" s="279"/>
      <c r="Q722" s="279"/>
      <c r="R722" s="279"/>
      <c r="S722" s="279"/>
      <c r="T722" s="279"/>
      <c r="U722" s="279"/>
      <c r="V722" s="279"/>
      <c r="W722" s="279"/>
      <c r="X722" s="279"/>
      <c r="Y722" s="279"/>
      <c r="Z722" s="279"/>
      <c r="AA722" s="279"/>
    </row>
    <row r="723" spans="1:27" s="278" customFormat="1" x14ac:dyDescent="0.3">
      <c r="A723" s="277"/>
      <c r="B723" s="277"/>
      <c r="C723" s="241"/>
      <c r="D723" s="388"/>
      <c r="E723" s="388"/>
      <c r="F723" s="388"/>
      <c r="G723" s="388"/>
      <c r="H723" s="388"/>
      <c r="I723" s="388"/>
      <c r="J723" s="388"/>
      <c r="K723" s="250"/>
      <c r="L723" s="250"/>
      <c r="M723" s="250"/>
      <c r="N723" s="279"/>
      <c r="O723" s="279"/>
      <c r="P723" s="279"/>
      <c r="Q723" s="279"/>
      <c r="R723" s="279"/>
      <c r="S723" s="279"/>
      <c r="T723" s="279"/>
      <c r="U723" s="279"/>
      <c r="V723" s="279"/>
      <c r="W723" s="279"/>
      <c r="X723" s="279"/>
      <c r="Y723" s="279"/>
      <c r="Z723" s="279"/>
      <c r="AA723" s="279"/>
    </row>
    <row r="724" spans="1:27" s="278" customFormat="1" x14ac:dyDescent="0.3">
      <c r="A724" s="277"/>
      <c r="B724" s="277"/>
      <c r="C724" s="236" t="s">
        <v>189</v>
      </c>
      <c r="D724" s="161" t="s">
        <v>12</v>
      </c>
      <c r="E724" s="161" t="s">
        <v>12</v>
      </c>
      <c r="F724" s="161" t="s">
        <v>89</v>
      </c>
      <c r="G724" s="161" t="s">
        <v>74</v>
      </c>
      <c r="H724" s="161" t="s">
        <v>22</v>
      </c>
      <c r="I724" s="161" t="s">
        <v>77</v>
      </c>
      <c r="J724" s="388"/>
      <c r="K724" s="250"/>
      <c r="L724" s="250"/>
      <c r="M724" s="250"/>
      <c r="N724" s="279"/>
      <c r="O724" s="279"/>
      <c r="P724" s="279"/>
      <c r="Q724" s="279"/>
      <c r="R724" s="279"/>
      <c r="S724" s="279"/>
      <c r="T724" s="279"/>
      <c r="U724" s="279"/>
      <c r="V724" s="279"/>
      <c r="W724" s="279"/>
      <c r="X724" s="279"/>
      <c r="Y724" s="279"/>
      <c r="Z724" s="279"/>
      <c r="AA724" s="279"/>
    </row>
    <row r="725" spans="1:27" s="278" customFormat="1" x14ac:dyDescent="0.3">
      <c r="A725" s="277"/>
      <c r="B725" s="277"/>
      <c r="C725" s="241"/>
      <c r="D725" s="395">
        <v>0.63</v>
      </c>
      <c r="E725" s="390">
        <v>57.33</v>
      </c>
      <c r="F725" s="390">
        <v>5</v>
      </c>
      <c r="G725" s="390">
        <v>0.17</v>
      </c>
      <c r="H725" s="390">
        <v>2</v>
      </c>
      <c r="I725" s="390">
        <v>61.400430000000007</v>
      </c>
      <c r="J725" s="183"/>
      <c r="K725" s="250"/>
      <c r="L725" s="250"/>
      <c r="M725" s="250"/>
      <c r="N725" s="279"/>
      <c r="O725" s="279"/>
      <c r="P725" s="279"/>
      <c r="Q725" s="279"/>
      <c r="R725" s="279"/>
      <c r="S725" s="279"/>
      <c r="T725" s="279"/>
      <c r="U725" s="279"/>
      <c r="V725" s="279"/>
      <c r="W725" s="279"/>
      <c r="X725" s="279"/>
      <c r="Y725" s="279"/>
      <c r="Z725" s="279"/>
      <c r="AA725" s="279"/>
    </row>
    <row r="726" spans="1:27" s="278" customFormat="1" x14ac:dyDescent="0.3">
      <c r="A726" s="277"/>
      <c r="B726" s="277"/>
      <c r="C726" s="241"/>
      <c r="D726" s="186">
        <v>0.80999999999999994</v>
      </c>
      <c r="E726" s="390">
        <v>63.269999999999996</v>
      </c>
      <c r="F726" s="390">
        <v>1</v>
      </c>
      <c r="G726" s="390">
        <v>0.17</v>
      </c>
      <c r="H726" s="390">
        <v>2</v>
      </c>
      <c r="I726" s="393">
        <v>17.424558000000001</v>
      </c>
      <c r="J726" s="183"/>
      <c r="K726" s="250"/>
      <c r="L726" s="250"/>
      <c r="M726" s="250"/>
      <c r="N726" s="279"/>
      <c r="O726" s="279"/>
      <c r="P726" s="279"/>
      <c r="Q726" s="279"/>
      <c r="R726" s="279"/>
      <c r="S726" s="279"/>
      <c r="T726" s="279"/>
      <c r="U726" s="279"/>
      <c r="V726" s="279"/>
      <c r="W726" s="279"/>
      <c r="X726" s="279"/>
      <c r="Y726" s="279"/>
      <c r="Z726" s="279"/>
      <c r="AA726" s="279"/>
    </row>
    <row r="727" spans="1:27" s="278" customFormat="1" x14ac:dyDescent="0.3">
      <c r="A727" s="277"/>
      <c r="B727" s="277"/>
      <c r="C727" s="241"/>
      <c r="D727" s="241"/>
      <c r="E727" s="183"/>
      <c r="F727" s="183"/>
      <c r="G727" s="183"/>
      <c r="H727" s="183"/>
      <c r="I727" s="390">
        <v>78.824988000000005</v>
      </c>
      <c r="J727" s="183"/>
      <c r="K727" s="250"/>
      <c r="L727" s="250"/>
      <c r="M727" s="250"/>
      <c r="N727" s="279"/>
      <c r="O727" s="279"/>
      <c r="P727" s="279"/>
      <c r="Q727" s="279"/>
      <c r="R727" s="279"/>
      <c r="S727" s="279"/>
      <c r="T727" s="279"/>
      <c r="U727" s="279"/>
      <c r="V727" s="279"/>
      <c r="W727" s="279"/>
      <c r="X727" s="279"/>
      <c r="Y727" s="279"/>
      <c r="Z727" s="279"/>
      <c r="AA727" s="279"/>
    </row>
    <row r="728" spans="1:27" s="278" customFormat="1" x14ac:dyDescent="0.3">
      <c r="A728" s="277"/>
      <c r="B728" s="277"/>
      <c r="C728" s="241"/>
      <c r="D728" s="241"/>
      <c r="E728" s="183"/>
      <c r="F728" s="183"/>
      <c r="G728" s="183"/>
      <c r="H728" s="183"/>
      <c r="I728" s="183"/>
      <c r="J728" s="183"/>
      <c r="K728" s="250"/>
      <c r="L728" s="250"/>
      <c r="M728" s="250"/>
      <c r="N728" s="279"/>
      <c r="O728" s="279"/>
      <c r="P728" s="279"/>
      <c r="Q728" s="279"/>
      <c r="R728" s="279"/>
      <c r="S728" s="279"/>
      <c r="T728" s="279"/>
      <c r="U728" s="279"/>
      <c r="V728" s="279"/>
      <c r="W728" s="279"/>
      <c r="X728" s="279"/>
      <c r="Y728" s="279"/>
      <c r="Z728" s="279"/>
      <c r="AA728" s="279"/>
    </row>
    <row r="729" spans="1:27" s="278" customFormat="1" x14ac:dyDescent="0.3">
      <c r="A729" s="277"/>
      <c r="B729" s="277"/>
      <c r="C729" s="241"/>
      <c r="D729" s="241"/>
      <c r="E729" s="183"/>
      <c r="F729" s="183"/>
      <c r="G729" s="183"/>
      <c r="H729" s="186" t="s">
        <v>78</v>
      </c>
      <c r="I729" s="183"/>
      <c r="J729" s="183"/>
      <c r="K729" s="250"/>
      <c r="L729" s="250"/>
      <c r="M729" s="250"/>
      <c r="N729" s="279"/>
      <c r="O729" s="279"/>
      <c r="P729" s="279"/>
      <c r="Q729" s="279"/>
      <c r="R729" s="279"/>
      <c r="S729" s="279"/>
      <c r="T729" s="279"/>
      <c r="U729" s="279"/>
      <c r="V729" s="279"/>
      <c r="W729" s="279"/>
      <c r="X729" s="279"/>
      <c r="Y729" s="279"/>
      <c r="Z729" s="279"/>
      <c r="AA729" s="279"/>
    </row>
    <row r="730" spans="1:27" s="278" customFormat="1" x14ac:dyDescent="0.3">
      <c r="A730" s="277"/>
      <c r="B730" s="277"/>
      <c r="C730" s="241"/>
      <c r="D730" s="186">
        <v>0.63</v>
      </c>
      <c r="E730" s="390">
        <v>57.33</v>
      </c>
      <c r="F730" s="390">
        <v>5</v>
      </c>
      <c r="G730" s="390">
        <v>2</v>
      </c>
      <c r="H730" s="390">
        <v>361.17899999999997</v>
      </c>
      <c r="I730" s="183"/>
      <c r="J730" s="183"/>
      <c r="K730" s="250"/>
      <c r="L730" s="250"/>
      <c r="M730" s="250"/>
      <c r="N730" s="279"/>
      <c r="O730" s="279"/>
      <c r="P730" s="279"/>
      <c r="Q730" s="279"/>
      <c r="R730" s="279"/>
      <c r="S730" s="279"/>
      <c r="T730" s="279"/>
      <c r="U730" s="279"/>
      <c r="V730" s="279"/>
      <c r="W730" s="279"/>
      <c r="X730" s="279"/>
      <c r="Y730" s="279"/>
      <c r="Z730" s="279"/>
      <c r="AA730" s="279"/>
    </row>
    <row r="731" spans="1:27" s="278" customFormat="1" ht="13.8" thickBot="1" x14ac:dyDescent="0.35">
      <c r="A731" s="277"/>
      <c r="B731" s="277"/>
      <c r="C731" s="241"/>
      <c r="D731" s="186">
        <v>0.80999999999999994</v>
      </c>
      <c r="E731" s="390">
        <v>63.269999999999996</v>
      </c>
      <c r="F731" s="390">
        <v>1</v>
      </c>
      <c r="G731" s="390">
        <v>2</v>
      </c>
      <c r="H731" s="393">
        <v>102.49739999999998</v>
      </c>
      <c r="I731" s="183"/>
      <c r="J731" s="183"/>
      <c r="K731" s="250"/>
      <c r="L731" s="250"/>
      <c r="M731" s="250"/>
      <c r="N731" s="279"/>
      <c r="O731" s="279"/>
      <c r="P731" s="279"/>
      <c r="Q731" s="279"/>
      <c r="R731" s="279"/>
      <c r="S731" s="279"/>
      <c r="T731" s="279"/>
      <c r="U731" s="279"/>
      <c r="V731" s="279"/>
      <c r="W731" s="279"/>
      <c r="X731" s="279"/>
      <c r="Y731" s="279"/>
      <c r="Z731" s="279"/>
      <c r="AA731" s="279"/>
    </row>
    <row r="732" spans="1:27" s="278" customFormat="1" ht="13.8" thickBot="1" x14ac:dyDescent="0.35">
      <c r="A732" s="277"/>
      <c r="B732" s="277"/>
      <c r="C732" s="359"/>
      <c r="D732" s="241"/>
      <c r="E732" s="183"/>
      <c r="F732" s="183"/>
      <c r="G732" s="183"/>
      <c r="H732" s="412">
        <v>463.67639999999994</v>
      </c>
      <c r="I732" s="471" t="s">
        <v>4</v>
      </c>
      <c r="J732" s="183"/>
      <c r="K732" s="250"/>
      <c r="L732" s="250"/>
      <c r="M732" s="250"/>
      <c r="N732" s="279"/>
      <c r="O732" s="279"/>
      <c r="P732" s="279"/>
      <c r="Q732" s="279"/>
      <c r="R732" s="279"/>
      <c r="S732" s="279"/>
      <c r="T732" s="279"/>
      <c r="U732" s="279"/>
      <c r="V732" s="279"/>
      <c r="W732" s="279"/>
      <c r="X732" s="279"/>
      <c r="Y732" s="279"/>
      <c r="Z732" s="279"/>
      <c r="AA732" s="279"/>
    </row>
    <row r="733" spans="1:27" s="278" customFormat="1" x14ac:dyDescent="0.3">
      <c r="A733" s="277"/>
      <c r="B733" s="277"/>
      <c r="C733" s="291"/>
      <c r="D733" s="277"/>
      <c r="E733" s="250"/>
      <c r="F733" s="250"/>
      <c r="G733" s="250"/>
      <c r="H733" s="250"/>
      <c r="I733" s="250"/>
      <c r="J733" s="360"/>
      <c r="K733" s="250"/>
      <c r="L733" s="250"/>
      <c r="M733" s="250"/>
      <c r="N733" s="279"/>
      <c r="O733" s="279"/>
      <c r="P733" s="279"/>
      <c r="Q733" s="279"/>
      <c r="R733" s="279"/>
      <c r="S733" s="279"/>
      <c r="T733" s="279"/>
      <c r="U733" s="279"/>
      <c r="V733" s="279"/>
      <c r="W733" s="279"/>
      <c r="X733" s="279"/>
      <c r="Y733" s="279"/>
      <c r="Z733" s="279"/>
      <c r="AA733" s="279"/>
    </row>
    <row r="734" spans="1:27" s="278" customFormat="1" x14ac:dyDescent="0.3">
      <c r="A734" s="277"/>
      <c r="B734" s="277"/>
      <c r="C734" s="291" t="s">
        <v>430</v>
      </c>
      <c r="D734" s="277"/>
      <c r="E734" s="277"/>
      <c r="F734" s="250"/>
      <c r="G734" s="250"/>
      <c r="H734" s="250"/>
      <c r="I734" s="250"/>
      <c r="J734" s="250"/>
      <c r="K734" s="250"/>
      <c r="L734" s="250"/>
      <c r="M734" s="250"/>
      <c r="N734" s="279"/>
      <c r="O734" s="279"/>
      <c r="P734" s="279"/>
      <c r="Q734" s="279"/>
      <c r="R734" s="279"/>
      <c r="S734" s="279"/>
      <c r="T734" s="279"/>
      <c r="U734" s="279"/>
      <c r="V734" s="279"/>
      <c r="W734" s="279"/>
      <c r="X734" s="279"/>
      <c r="Y734" s="279"/>
      <c r="Z734" s="279"/>
      <c r="AA734" s="279"/>
    </row>
    <row r="735" spans="1:27" s="278" customFormat="1" x14ac:dyDescent="0.3">
      <c r="A735" s="277"/>
      <c r="B735" s="277"/>
      <c r="C735" s="470" t="s">
        <v>110</v>
      </c>
      <c r="D735" s="161" t="s">
        <v>12</v>
      </c>
      <c r="E735" s="161" t="s">
        <v>12</v>
      </c>
      <c r="F735" s="161" t="s">
        <v>89</v>
      </c>
      <c r="G735" s="186" t="s">
        <v>78</v>
      </c>
      <c r="H735" s="186" t="s">
        <v>128</v>
      </c>
      <c r="I735" s="186" t="s">
        <v>77</v>
      </c>
      <c r="J735" s="250"/>
      <c r="K735" s="250"/>
      <c r="L735" s="250"/>
      <c r="M735" s="250"/>
      <c r="N735" s="279"/>
      <c r="O735" s="279"/>
      <c r="P735" s="279"/>
      <c r="Q735" s="279"/>
      <c r="R735" s="279"/>
      <c r="S735" s="279"/>
      <c r="T735" s="279"/>
      <c r="U735" s="279"/>
      <c r="V735" s="279"/>
      <c r="W735" s="279"/>
      <c r="X735" s="279"/>
      <c r="Y735" s="279"/>
      <c r="Z735" s="279"/>
      <c r="AA735" s="279"/>
    </row>
    <row r="736" spans="1:27" s="278" customFormat="1" x14ac:dyDescent="0.3">
      <c r="A736" s="277"/>
      <c r="B736" s="277"/>
      <c r="C736" s="236" t="s">
        <v>431</v>
      </c>
      <c r="D736" s="186">
        <v>7.3800000000000008</v>
      </c>
      <c r="E736" s="390">
        <v>1.9</v>
      </c>
      <c r="F736" s="391">
        <v>4</v>
      </c>
      <c r="G736" s="390">
        <v>56.088000000000001</v>
      </c>
      <c r="H736" s="390">
        <v>0.12</v>
      </c>
      <c r="I736" s="390">
        <v>6.7305599999999997</v>
      </c>
      <c r="J736" s="183"/>
      <c r="K736" s="250"/>
      <c r="L736" s="250"/>
      <c r="M736" s="250"/>
      <c r="N736" s="279"/>
      <c r="O736" s="279"/>
      <c r="P736" s="279"/>
      <c r="Q736" s="279"/>
      <c r="R736" s="279"/>
      <c r="S736" s="279"/>
      <c r="T736" s="279"/>
      <c r="U736" s="279"/>
      <c r="V736" s="279"/>
      <c r="W736" s="279"/>
      <c r="X736" s="279"/>
      <c r="Y736" s="279"/>
      <c r="Z736" s="279"/>
      <c r="AA736" s="279"/>
    </row>
    <row r="737" spans="1:27" s="278" customFormat="1" x14ac:dyDescent="0.3">
      <c r="A737" s="277"/>
      <c r="B737" s="277"/>
      <c r="C737" s="236" t="s">
        <v>432</v>
      </c>
      <c r="D737" s="186">
        <v>4.7300000000000004</v>
      </c>
      <c r="E737" s="390">
        <v>1.9</v>
      </c>
      <c r="F737" s="390">
        <v>18</v>
      </c>
      <c r="G737" s="390">
        <v>161.76599999999999</v>
      </c>
      <c r="H737" s="390">
        <v>0.12</v>
      </c>
      <c r="I737" s="390">
        <v>19.411919999999999</v>
      </c>
      <c r="J737" s="183"/>
      <c r="K737" s="250"/>
      <c r="L737" s="250"/>
      <c r="M737" s="250"/>
      <c r="N737" s="279"/>
      <c r="O737" s="279"/>
      <c r="P737" s="279"/>
      <c r="Q737" s="279"/>
      <c r="R737" s="279"/>
      <c r="S737" s="279"/>
      <c r="T737" s="279"/>
      <c r="U737" s="279"/>
      <c r="V737" s="279"/>
      <c r="W737" s="279"/>
      <c r="X737" s="279"/>
      <c r="Y737" s="279"/>
      <c r="Z737" s="279"/>
      <c r="AA737" s="279"/>
    </row>
    <row r="738" spans="1:27" s="278" customFormat="1" x14ac:dyDescent="0.3">
      <c r="A738" s="277"/>
      <c r="B738" s="277"/>
      <c r="C738" s="241"/>
      <c r="D738" s="241"/>
      <c r="E738" s="183"/>
      <c r="F738" s="183"/>
      <c r="G738" s="390">
        <v>217.85399999999998</v>
      </c>
      <c r="H738" s="183"/>
      <c r="I738" s="390">
        <v>26.142479999999999</v>
      </c>
      <c r="J738" s="183"/>
      <c r="K738" s="250"/>
      <c r="L738" s="250"/>
      <c r="M738" s="250"/>
      <c r="N738" s="279"/>
      <c r="O738" s="279"/>
      <c r="P738" s="279"/>
      <c r="Q738" s="279"/>
      <c r="R738" s="279"/>
      <c r="S738" s="279"/>
      <c r="T738" s="279"/>
      <c r="U738" s="279"/>
      <c r="V738" s="279"/>
      <c r="W738" s="279"/>
      <c r="X738" s="279"/>
      <c r="Y738" s="279"/>
      <c r="Z738" s="279"/>
      <c r="AA738" s="279"/>
    </row>
    <row r="739" spans="1:27" s="278" customFormat="1" x14ac:dyDescent="0.3">
      <c r="A739" s="277"/>
      <c r="B739" s="277"/>
      <c r="C739" s="291"/>
      <c r="D739" s="277"/>
      <c r="E739" s="250"/>
      <c r="F739" s="250"/>
      <c r="G739" s="250"/>
      <c r="H739" s="250"/>
      <c r="I739" s="250"/>
      <c r="J739" s="183"/>
      <c r="K739" s="250"/>
      <c r="L739" s="250"/>
      <c r="M739" s="250"/>
      <c r="N739" s="279"/>
      <c r="O739" s="279"/>
      <c r="P739" s="279"/>
      <c r="Q739" s="279"/>
      <c r="R739" s="279"/>
      <c r="S739" s="279"/>
      <c r="T739" s="279"/>
      <c r="U739" s="279"/>
      <c r="V739" s="279"/>
      <c r="W739" s="279"/>
      <c r="X739" s="279"/>
      <c r="Y739" s="279"/>
      <c r="Z739" s="279"/>
      <c r="AA739" s="279"/>
    </row>
    <row r="740" spans="1:27" s="278" customFormat="1" x14ac:dyDescent="0.3">
      <c r="A740" s="277"/>
      <c r="B740" s="277"/>
      <c r="C740" s="291"/>
      <c r="D740" s="277"/>
      <c r="E740" s="250"/>
      <c r="F740" s="250"/>
      <c r="G740" s="250"/>
      <c r="H740" s="250"/>
      <c r="I740" s="250"/>
      <c r="J740" s="250"/>
      <c r="K740" s="250"/>
      <c r="L740" s="250"/>
      <c r="M740" s="250"/>
      <c r="N740" s="279"/>
      <c r="O740" s="279"/>
      <c r="P740" s="279"/>
      <c r="Q740" s="279"/>
      <c r="R740" s="279"/>
      <c r="S740" s="279"/>
      <c r="T740" s="279"/>
      <c r="U740" s="279"/>
      <c r="V740" s="279"/>
      <c r="W740" s="279"/>
      <c r="X740" s="279"/>
      <c r="Y740" s="279"/>
      <c r="Z740" s="279"/>
      <c r="AA740" s="279"/>
    </row>
    <row r="741" spans="1:27" s="278" customFormat="1" x14ac:dyDescent="0.3">
      <c r="A741" s="277"/>
      <c r="B741" s="277"/>
      <c r="C741" s="472" t="s">
        <v>7</v>
      </c>
      <c r="D741" s="24"/>
      <c r="E741" s="25"/>
      <c r="F741" s="25"/>
      <c r="G741" s="25"/>
      <c r="H741" s="25"/>
      <c r="I741" s="25"/>
      <c r="J741" s="250"/>
      <c r="K741" s="250"/>
      <c r="L741" s="250"/>
      <c r="M741" s="250"/>
      <c r="N741" s="279"/>
      <c r="O741" s="279"/>
      <c r="P741" s="279"/>
      <c r="Q741" s="279"/>
      <c r="R741" s="279"/>
      <c r="S741" s="279"/>
      <c r="T741" s="279"/>
      <c r="U741" s="279"/>
      <c r="V741" s="279"/>
      <c r="W741" s="279"/>
      <c r="X741" s="279"/>
      <c r="Y741" s="279"/>
      <c r="Z741" s="279"/>
      <c r="AA741" s="279"/>
    </row>
    <row r="742" spans="1:27" ht="13.8" thickBot="1" x14ac:dyDescent="0.35">
      <c r="C742" s="71" t="s">
        <v>110</v>
      </c>
      <c r="D742" s="27" t="s">
        <v>12</v>
      </c>
      <c r="E742" s="27" t="s">
        <v>12</v>
      </c>
      <c r="F742" s="473" t="s">
        <v>125</v>
      </c>
      <c r="G742" s="325"/>
      <c r="H742" s="25"/>
      <c r="I742" s="25"/>
      <c r="J742" s="25"/>
    </row>
    <row r="743" spans="1:27" ht="13.8" thickBot="1" x14ac:dyDescent="0.35">
      <c r="C743" s="71" t="s">
        <v>198</v>
      </c>
      <c r="D743" s="27">
        <v>4.6899999999999995</v>
      </c>
      <c r="E743" s="337">
        <v>21.34</v>
      </c>
      <c r="F743" s="592">
        <v>100.08459999999999</v>
      </c>
      <c r="G743" s="593" t="s">
        <v>20</v>
      </c>
      <c r="H743" s="25"/>
      <c r="I743" s="25"/>
      <c r="J743" s="25"/>
    </row>
    <row r="744" spans="1:27" x14ac:dyDescent="0.3">
      <c r="C744" s="159"/>
      <c r="D744" s="24"/>
      <c r="E744" s="25"/>
      <c r="F744" s="25"/>
      <c r="G744" s="25"/>
      <c r="H744" s="25"/>
      <c r="I744" s="25"/>
      <c r="J744" s="25"/>
    </row>
    <row r="745" spans="1:27" x14ac:dyDescent="0.3">
      <c r="C745" s="472" t="s">
        <v>6</v>
      </c>
      <c r="D745" s="24"/>
      <c r="E745" s="25"/>
      <c r="F745" s="25"/>
      <c r="G745" s="25"/>
      <c r="H745" s="25"/>
      <c r="I745" s="25"/>
      <c r="J745" s="25"/>
    </row>
    <row r="746" spans="1:27" ht="13.8" thickBot="1" x14ac:dyDescent="0.35">
      <c r="C746" s="71" t="s">
        <v>110</v>
      </c>
      <c r="D746" s="27" t="s">
        <v>12</v>
      </c>
      <c r="E746" s="27" t="s">
        <v>12</v>
      </c>
      <c r="F746" s="473" t="s">
        <v>125</v>
      </c>
      <c r="G746" s="325"/>
      <c r="H746" s="25"/>
      <c r="I746" s="25"/>
      <c r="J746" s="25"/>
    </row>
    <row r="747" spans="1:27" ht="13.8" thickBot="1" x14ac:dyDescent="0.35">
      <c r="C747" s="71" t="s">
        <v>198</v>
      </c>
      <c r="D747" s="27">
        <v>4.7699999999999996</v>
      </c>
      <c r="E747" s="337">
        <v>21.34</v>
      </c>
      <c r="F747" s="592">
        <v>101.79179999999999</v>
      </c>
      <c r="G747" s="593" t="s">
        <v>20</v>
      </c>
      <c r="H747" s="25"/>
      <c r="I747" s="25"/>
      <c r="J747" s="25"/>
    </row>
    <row r="748" spans="1:27" x14ac:dyDescent="0.3">
      <c r="C748" s="159"/>
      <c r="D748" s="24"/>
      <c r="E748" s="25"/>
      <c r="F748" s="25"/>
      <c r="G748" s="25"/>
      <c r="H748" s="25"/>
      <c r="I748" s="25"/>
      <c r="J748" s="25"/>
    </row>
    <row r="749" spans="1:27" x14ac:dyDescent="0.3">
      <c r="C749" s="472" t="s">
        <v>60</v>
      </c>
      <c r="D749" s="24"/>
      <c r="E749" s="25"/>
      <c r="F749" s="25"/>
      <c r="G749" s="25"/>
      <c r="H749" s="25"/>
      <c r="I749" s="25"/>
      <c r="J749" s="25"/>
    </row>
    <row r="750" spans="1:27" ht="13.8" thickBot="1" x14ac:dyDescent="0.35">
      <c r="C750" s="71" t="s">
        <v>110</v>
      </c>
      <c r="D750" s="27" t="s">
        <v>12</v>
      </c>
      <c r="E750" s="27" t="s">
        <v>12</v>
      </c>
      <c r="F750" s="473" t="s">
        <v>125</v>
      </c>
      <c r="G750" s="325"/>
      <c r="H750" s="25"/>
      <c r="I750" s="25"/>
      <c r="J750" s="25"/>
    </row>
    <row r="751" spans="1:27" ht="13.8" thickBot="1" x14ac:dyDescent="0.35">
      <c r="C751" s="71" t="s">
        <v>198</v>
      </c>
      <c r="D751" s="27">
        <v>2.27</v>
      </c>
      <c r="E751" s="337">
        <v>5.36</v>
      </c>
      <c r="F751" s="592">
        <v>12.167200000000001</v>
      </c>
      <c r="G751" s="593" t="s">
        <v>20</v>
      </c>
      <c r="H751" s="25"/>
      <c r="I751" s="25"/>
      <c r="J751" s="25"/>
    </row>
    <row r="752" spans="1:27" x14ac:dyDescent="0.3">
      <c r="C752" s="159"/>
      <c r="D752" s="24"/>
      <c r="E752" s="25"/>
      <c r="F752" s="25"/>
      <c r="G752" s="25"/>
      <c r="H752" s="25"/>
      <c r="I752" s="25"/>
      <c r="J752" s="25"/>
    </row>
    <row r="753" spans="2:10" x14ac:dyDescent="0.3">
      <c r="C753" s="159"/>
      <c r="D753" s="24"/>
      <c r="E753" s="25"/>
      <c r="F753" s="25"/>
      <c r="G753" s="25"/>
      <c r="H753" s="25"/>
      <c r="I753" s="25"/>
      <c r="J753" s="25"/>
    </row>
    <row r="754" spans="2:10" ht="14.4" customHeight="1" x14ac:dyDescent="0.3">
      <c r="B754" s="901" t="s">
        <v>460</v>
      </c>
      <c r="C754" s="901"/>
      <c r="D754" s="377" t="s">
        <v>458</v>
      </c>
      <c r="E754" s="377" t="s">
        <v>459</v>
      </c>
      <c r="F754" s="377" t="s">
        <v>461</v>
      </c>
      <c r="G754" s="25"/>
      <c r="H754" s="865" t="s">
        <v>656</v>
      </c>
      <c r="I754" s="866"/>
      <c r="J754" s="867"/>
    </row>
    <row r="755" spans="2:10" ht="14.4" customHeight="1" x14ac:dyDescent="0.3">
      <c r="B755" s="879" t="s">
        <v>454</v>
      </c>
      <c r="C755" s="879"/>
      <c r="D755" s="18"/>
      <c r="E755" s="18"/>
      <c r="F755" s="18"/>
      <c r="G755" s="25"/>
      <c r="H755" s="595" t="s">
        <v>647</v>
      </c>
      <c r="I755" s="596">
        <v>721.0655999999999</v>
      </c>
      <c r="J755" s="597" t="s">
        <v>645</v>
      </c>
    </row>
    <row r="756" spans="2:10" ht="14.4" customHeight="1" x14ac:dyDescent="0.3">
      <c r="B756" s="879" t="s">
        <v>455</v>
      </c>
      <c r="C756" s="879"/>
      <c r="D756" s="18">
        <v>2.1695999999999995</v>
      </c>
      <c r="E756" s="454">
        <v>18.079999999999998</v>
      </c>
      <c r="F756" s="18"/>
      <c r="G756" s="25"/>
      <c r="H756" s="485" t="s">
        <v>648</v>
      </c>
      <c r="I756" s="301">
        <v>1869.2810000000002</v>
      </c>
      <c r="J756" s="266" t="s">
        <v>645</v>
      </c>
    </row>
    <row r="757" spans="2:10" ht="14.4" customHeight="1" x14ac:dyDescent="0.3">
      <c r="B757" s="880" t="s">
        <v>653</v>
      </c>
      <c r="C757" s="880"/>
      <c r="D757" s="899">
        <v>250.34208199999998</v>
      </c>
      <c r="E757" s="454">
        <v>702.98559999999986</v>
      </c>
      <c r="F757" s="18"/>
      <c r="G757" s="25"/>
      <c r="H757" s="595" t="s">
        <v>657</v>
      </c>
      <c r="I757" s="596">
        <v>214.0436</v>
      </c>
      <c r="J757" s="597" t="s">
        <v>645</v>
      </c>
    </row>
    <row r="758" spans="2:10" x14ac:dyDescent="0.3">
      <c r="B758" s="879" t="s">
        <v>654</v>
      </c>
      <c r="C758" s="879"/>
      <c r="D758" s="900"/>
      <c r="E758" s="18">
        <v>1018.176</v>
      </c>
      <c r="F758" s="18"/>
      <c r="G758" s="25"/>
      <c r="H758" s="25"/>
      <c r="I758" s="25"/>
      <c r="J758" s="25"/>
    </row>
    <row r="759" spans="2:10" ht="14.4" customHeight="1" x14ac:dyDescent="0.3">
      <c r="B759" s="879" t="s">
        <v>456</v>
      </c>
      <c r="C759" s="879"/>
      <c r="D759" s="18">
        <v>139.53426999999999</v>
      </c>
      <c r="E759" s="18">
        <v>633.25099999999998</v>
      </c>
      <c r="F759" s="18"/>
      <c r="G759" s="25"/>
      <c r="H759" s="25"/>
      <c r="I759" s="25"/>
      <c r="J759" s="25"/>
    </row>
    <row r="760" spans="2:10" ht="14.4" customHeight="1" x14ac:dyDescent="0.3">
      <c r="B760" s="881" t="s">
        <v>457</v>
      </c>
      <c r="C760" s="881"/>
      <c r="D760" s="18">
        <v>26.142479999999999</v>
      </c>
      <c r="E760" s="18">
        <v>217.85399999999998</v>
      </c>
      <c r="F760" s="18"/>
      <c r="G760" s="25"/>
      <c r="H760" s="25"/>
      <c r="I760" s="25"/>
      <c r="J760" s="25"/>
    </row>
    <row r="761" spans="2:10" ht="14.4" customHeight="1" x14ac:dyDescent="0.3">
      <c r="B761" s="879" t="s">
        <v>7</v>
      </c>
      <c r="C761" s="879"/>
      <c r="D761" s="18"/>
      <c r="E761" s="18"/>
      <c r="F761" s="454">
        <v>100.08459999999999</v>
      </c>
      <c r="G761" s="25"/>
      <c r="H761" s="25"/>
      <c r="I761" s="25"/>
      <c r="J761" s="25"/>
    </row>
    <row r="762" spans="2:10" ht="14.4" customHeight="1" x14ac:dyDescent="0.3">
      <c r="B762" s="879" t="s">
        <v>6</v>
      </c>
      <c r="C762" s="879"/>
      <c r="D762" s="18"/>
      <c r="E762" s="18"/>
      <c r="F762" s="454">
        <v>101.79179999999999</v>
      </c>
      <c r="G762" s="25"/>
      <c r="H762" s="25"/>
      <c r="I762" s="25"/>
      <c r="J762" s="25"/>
    </row>
    <row r="763" spans="2:10" ht="14.4" customHeight="1" x14ac:dyDescent="0.3">
      <c r="B763" s="879" t="s">
        <v>60</v>
      </c>
      <c r="C763" s="879"/>
      <c r="D763" s="18"/>
      <c r="E763" s="18"/>
      <c r="F763" s="454">
        <v>12.167200000000001</v>
      </c>
      <c r="G763" s="25"/>
      <c r="H763" s="25"/>
      <c r="I763" s="25"/>
      <c r="J763" s="25"/>
    </row>
    <row r="764" spans="2:10" x14ac:dyDescent="0.3">
      <c r="B764" s="879" t="s">
        <v>384</v>
      </c>
      <c r="C764" s="879"/>
      <c r="D764" s="19">
        <v>418.18843199999992</v>
      </c>
      <c r="E764" s="19">
        <v>2590.3465999999994</v>
      </c>
      <c r="F764" s="19">
        <v>214.0436</v>
      </c>
      <c r="G764" s="25"/>
      <c r="H764" s="25"/>
      <c r="I764" s="25"/>
      <c r="J764" s="25"/>
    </row>
    <row r="765" spans="2:10" x14ac:dyDescent="0.3">
      <c r="D765" s="24"/>
      <c r="E765" s="25"/>
      <c r="F765" s="25"/>
      <c r="G765" s="25"/>
      <c r="H765" s="25"/>
      <c r="I765" s="25"/>
      <c r="J765" s="25"/>
    </row>
    <row r="766" spans="2:10" x14ac:dyDescent="0.3">
      <c r="D766" s="842" t="s">
        <v>716</v>
      </c>
      <c r="E766" s="843"/>
      <c r="F766" s="843"/>
      <c r="G766" s="843"/>
      <c r="H766" s="269">
        <v>1869.2810000000002</v>
      </c>
      <c r="I766" s="270" t="s">
        <v>4</v>
      </c>
      <c r="J766" s="25"/>
    </row>
    <row r="767" spans="2:10" x14ac:dyDescent="0.3">
      <c r="D767" s="842" t="s">
        <v>717</v>
      </c>
      <c r="E767" s="843"/>
      <c r="F767" s="843"/>
      <c r="G767" s="843"/>
      <c r="H767" s="269">
        <v>721.0655999999999</v>
      </c>
      <c r="I767" s="270" t="s">
        <v>4</v>
      </c>
      <c r="J767" s="25"/>
    </row>
    <row r="768" spans="2:10" x14ac:dyDescent="0.3">
      <c r="D768" s="842" t="s">
        <v>749</v>
      </c>
      <c r="E768" s="843"/>
      <c r="F768" s="843"/>
      <c r="G768" s="843"/>
      <c r="H768" s="269">
        <v>214.0436</v>
      </c>
      <c r="I768" s="270" t="s">
        <v>4</v>
      </c>
      <c r="J768" s="25"/>
    </row>
    <row r="769" spans="1:27" x14ac:dyDescent="0.3">
      <c r="D769" s="260"/>
      <c r="E769" s="271"/>
      <c r="F769" s="271"/>
      <c r="G769" s="271"/>
      <c r="H769" s="271"/>
      <c r="I769" s="271"/>
      <c r="J769" s="25"/>
    </row>
    <row r="770" spans="1:27" s="272" customFormat="1" x14ac:dyDescent="0.3">
      <c r="A770" s="260"/>
      <c r="B770" s="260"/>
      <c r="C770" s="626" t="s">
        <v>742</v>
      </c>
      <c r="D770" s="260" t="s">
        <v>741</v>
      </c>
      <c r="E770" s="25"/>
      <c r="F770" s="25"/>
      <c r="G770" s="25"/>
      <c r="H770" s="25"/>
      <c r="I770" s="25"/>
      <c r="J770" s="271"/>
      <c r="K770" s="271"/>
      <c r="L770" s="271"/>
      <c r="M770" s="271"/>
      <c r="N770" s="475"/>
      <c r="O770" s="475"/>
      <c r="P770" s="475"/>
      <c r="U770" s="475"/>
      <c r="V770" s="475"/>
      <c r="W770" s="475"/>
      <c r="X770" s="475"/>
      <c r="Y770" s="475"/>
      <c r="Z770" s="475"/>
      <c r="AA770" s="475"/>
    </row>
    <row r="771" spans="1:27" x14ac:dyDescent="0.3">
      <c r="E771" s="25"/>
      <c r="F771" s="25"/>
      <c r="G771" s="25"/>
      <c r="H771" s="25"/>
      <c r="I771" s="25"/>
      <c r="J771" s="25"/>
    </row>
    <row r="772" spans="1:27" x14ac:dyDescent="0.3">
      <c r="C772" s="23"/>
      <c r="D772" s="377" t="s">
        <v>103</v>
      </c>
      <c r="E772" s="476" t="s">
        <v>104</v>
      </c>
      <c r="F772" s="378" t="s">
        <v>105</v>
      </c>
      <c r="G772" s="378" t="s">
        <v>106</v>
      </c>
      <c r="H772" s="378" t="s">
        <v>107</v>
      </c>
      <c r="I772" s="378" t="s">
        <v>108</v>
      </c>
      <c r="J772" s="378">
        <v>16</v>
      </c>
      <c r="K772" s="378">
        <v>20</v>
      </c>
      <c r="L772" s="378">
        <v>25</v>
      </c>
    </row>
    <row r="773" spans="1:27" s="265" customFormat="1" x14ac:dyDescent="0.3">
      <c r="A773" s="159"/>
      <c r="B773" s="159"/>
      <c r="D773" s="255" t="s">
        <v>454</v>
      </c>
      <c r="E773" s="477">
        <v>5476.0020539968236</v>
      </c>
      <c r="F773" s="477">
        <v>16588.782075298441</v>
      </c>
      <c r="G773" s="477">
        <v>5341</v>
      </c>
      <c r="H773" s="477">
        <v>2121.8654201183431</v>
      </c>
      <c r="I773" s="477">
        <v>10004.35821958457</v>
      </c>
      <c r="J773" s="477">
        <v>9071.5890955740851</v>
      </c>
      <c r="K773" s="477">
        <v>39550.924375189716</v>
      </c>
      <c r="L773" s="477">
        <v>11647</v>
      </c>
      <c r="M773" s="264"/>
      <c r="N773" s="478"/>
      <c r="O773" s="478"/>
      <c r="P773" s="478"/>
      <c r="U773" s="478"/>
      <c r="V773" s="478"/>
      <c r="W773" s="478"/>
      <c r="X773" s="478"/>
      <c r="Y773" s="478"/>
      <c r="Z773" s="478"/>
      <c r="AA773" s="478"/>
    </row>
    <row r="774" spans="1:27" x14ac:dyDescent="0.3">
      <c r="D774" s="199" t="s">
        <v>109</v>
      </c>
      <c r="E774" s="18">
        <v>4350</v>
      </c>
      <c r="F774" s="18">
        <v>12254</v>
      </c>
      <c r="G774" s="18">
        <v>5341</v>
      </c>
      <c r="H774" s="18">
        <v>1269</v>
      </c>
      <c r="I774" s="18">
        <v>8130</v>
      </c>
      <c r="J774" s="18">
        <v>6823</v>
      </c>
      <c r="K774" s="18">
        <v>9234</v>
      </c>
      <c r="L774" s="18">
        <v>11647</v>
      </c>
    </row>
    <row r="775" spans="1:27" x14ac:dyDescent="0.3">
      <c r="D775" s="199" t="s">
        <v>100</v>
      </c>
      <c r="E775" s="18">
        <v>1126.0020539968239</v>
      </c>
      <c r="F775" s="18">
        <v>4334.7820752984389</v>
      </c>
      <c r="G775" s="18">
        <v>0</v>
      </c>
      <c r="H775" s="18">
        <v>852.86542011834308</v>
      </c>
      <c r="I775" s="18">
        <v>1874.3582195845697</v>
      </c>
      <c r="J775" s="18">
        <v>2248.5890955740856</v>
      </c>
      <c r="K775" s="18">
        <v>30316.924375189719</v>
      </c>
      <c r="L775" s="18">
        <v>0</v>
      </c>
    </row>
    <row r="776" spans="1:27" x14ac:dyDescent="0.3">
      <c r="D776" s="255" t="s">
        <v>454</v>
      </c>
      <c r="E776" s="479">
        <v>0</v>
      </c>
      <c r="F776" s="479">
        <v>280</v>
      </c>
      <c r="G776" s="479">
        <v>0</v>
      </c>
      <c r="H776" s="479">
        <v>1576</v>
      </c>
      <c r="I776" s="479">
        <v>0</v>
      </c>
      <c r="J776" s="479">
        <v>0</v>
      </c>
      <c r="K776" s="479">
        <v>0</v>
      </c>
      <c r="L776" s="479">
        <v>0</v>
      </c>
    </row>
    <row r="777" spans="1:27" x14ac:dyDescent="0.3">
      <c r="D777" s="463" t="s">
        <v>111</v>
      </c>
      <c r="E777" s="163">
        <v>0</v>
      </c>
      <c r="F777" s="163">
        <v>280</v>
      </c>
      <c r="G777" s="163">
        <v>0</v>
      </c>
      <c r="H777" s="163">
        <v>1576</v>
      </c>
      <c r="I777" s="163">
        <v>0</v>
      </c>
      <c r="J777" s="163">
        <v>0</v>
      </c>
      <c r="K777" s="163">
        <v>0</v>
      </c>
      <c r="L777" s="163">
        <v>0</v>
      </c>
    </row>
    <row r="778" spans="1:27" x14ac:dyDescent="0.3">
      <c r="D778" s="255" t="s">
        <v>650</v>
      </c>
      <c r="E778" s="477">
        <v>192.00754632080466</v>
      </c>
      <c r="F778" s="477">
        <v>15</v>
      </c>
      <c r="G778" s="477">
        <v>41</v>
      </c>
      <c r="H778" s="477">
        <v>395.07286390532545</v>
      </c>
      <c r="I778" s="477">
        <v>170.79584569732936</v>
      </c>
      <c r="J778" s="477">
        <v>298.71689544579863</v>
      </c>
      <c r="K778" s="477">
        <v>116</v>
      </c>
      <c r="L778" s="477">
        <v>0</v>
      </c>
    </row>
    <row r="779" spans="1:27" x14ac:dyDescent="0.3">
      <c r="D779" s="199" t="s">
        <v>109</v>
      </c>
      <c r="E779" s="163">
        <v>109</v>
      </c>
      <c r="F779" s="163">
        <v>15</v>
      </c>
      <c r="G779" s="163">
        <v>41</v>
      </c>
      <c r="H779" s="163">
        <v>205</v>
      </c>
      <c r="I779" s="163">
        <v>98</v>
      </c>
      <c r="J779" s="163">
        <v>89</v>
      </c>
      <c r="K779" s="163">
        <v>116</v>
      </c>
      <c r="L779" s="163">
        <v>0</v>
      </c>
    </row>
    <row r="780" spans="1:27" x14ac:dyDescent="0.3">
      <c r="D780" s="199" t="s">
        <v>100</v>
      </c>
      <c r="E780" s="163">
        <v>83.007546320804664</v>
      </c>
      <c r="F780" s="163">
        <v>0</v>
      </c>
      <c r="G780" s="163">
        <v>0</v>
      </c>
      <c r="H780" s="163">
        <v>190.07286390532542</v>
      </c>
      <c r="I780" s="163">
        <v>72.795845697329369</v>
      </c>
      <c r="J780" s="163">
        <v>209.7168954457986</v>
      </c>
      <c r="K780" s="163">
        <v>0</v>
      </c>
      <c r="L780" s="163">
        <v>0</v>
      </c>
    </row>
    <row r="781" spans="1:27" s="278" customFormat="1" x14ac:dyDescent="0.3">
      <c r="A781" s="277"/>
      <c r="B781" s="277"/>
      <c r="D781" s="250"/>
      <c r="E781" s="250"/>
      <c r="F781" s="250"/>
      <c r="G781" s="250"/>
      <c r="H781" s="250"/>
      <c r="I781" s="250"/>
      <c r="J781" s="250"/>
      <c r="K781" s="250"/>
      <c r="L781" s="277"/>
      <c r="M781" s="250"/>
      <c r="N781" s="279"/>
      <c r="O781" s="279"/>
      <c r="P781" s="279"/>
      <c r="U781" s="279"/>
      <c r="V781" s="279"/>
      <c r="W781" s="279"/>
      <c r="X781" s="279"/>
      <c r="Y781" s="279"/>
      <c r="Z781" s="279"/>
      <c r="AA781" s="279"/>
    </row>
    <row r="782" spans="1:27" s="278" customFormat="1" x14ac:dyDescent="0.3">
      <c r="A782" s="277"/>
      <c r="B782" s="281"/>
      <c r="C782" s="291"/>
      <c r="D782" s="260" t="s">
        <v>581</v>
      </c>
      <c r="E782" s="26"/>
      <c r="F782" s="26"/>
      <c r="G782" s="26"/>
      <c r="H782" s="26"/>
      <c r="I782" s="26"/>
      <c r="J782" s="26"/>
      <c r="K782" s="26"/>
      <c r="L782" s="26"/>
      <c r="M782" s="250"/>
      <c r="N782" s="279"/>
      <c r="O782" s="279"/>
      <c r="P782" s="279"/>
      <c r="U782" s="279"/>
      <c r="V782" s="279"/>
      <c r="W782" s="279"/>
      <c r="X782" s="279"/>
      <c r="Y782" s="279"/>
      <c r="Z782" s="279"/>
      <c r="AA782" s="279"/>
    </row>
    <row r="783" spans="1:27" s="278" customFormat="1" x14ac:dyDescent="0.3">
      <c r="A783" s="277"/>
      <c r="B783" s="281"/>
      <c r="C783" s="291"/>
      <c r="D783" s="260"/>
      <c r="E783" s="26"/>
      <c r="F783" s="26"/>
      <c r="G783" s="26"/>
      <c r="H783" s="26"/>
      <c r="I783" s="26"/>
      <c r="J783" s="26"/>
      <c r="K783" s="26"/>
      <c r="L783" s="26"/>
      <c r="M783" s="250"/>
      <c r="N783" s="279"/>
      <c r="O783" s="279"/>
      <c r="P783" s="279"/>
      <c r="U783" s="279"/>
      <c r="V783" s="279"/>
      <c r="W783" s="279"/>
      <c r="X783" s="279"/>
      <c r="Y783" s="279"/>
      <c r="Z783" s="279"/>
      <c r="AA783" s="279"/>
    </row>
    <row r="784" spans="1:27" s="278" customFormat="1" x14ac:dyDescent="0.3">
      <c r="A784" s="277"/>
      <c r="B784" s="281"/>
      <c r="C784" s="291"/>
      <c r="D784" s="204" t="s">
        <v>454</v>
      </c>
      <c r="E784" s="26"/>
      <c r="F784" s="26"/>
      <c r="G784" s="26"/>
      <c r="H784" s="26"/>
      <c r="I784" s="26"/>
      <c r="J784" s="26"/>
      <c r="K784" s="26"/>
      <c r="L784" s="26"/>
      <c r="M784" s="250"/>
      <c r="N784" s="279"/>
      <c r="O784" s="279"/>
      <c r="P784" s="279"/>
      <c r="U784" s="279"/>
      <c r="V784" s="279"/>
      <c r="W784" s="279"/>
      <c r="X784" s="279"/>
      <c r="Y784" s="279"/>
      <c r="Z784" s="279"/>
      <c r="AA784" s="279"/>
    </row>
    <row r="785" spans="1:27" s="278" customFormat="1" x14ac:dyDescent="0.3">
      <c r="A785" s="277"/>
      <c r="B785" s="281"/>
      <c r="C785" s="25"/>
      <c r="D785" s="25"/>
      <c r="E785" s="26"/>
      <c r="F785" s="26"/>
      <c r="G785" s="26"/>
      <c r="H785" s="26"/>
      <c r="I785" s="26"/>
      <c r="J785" s="26"/>
      <c r="K785" s="26"/>
      <c r="L785" s="26"/>
      <c r="M785" s="250"/>
      <c r="N785" s="279"/>
      <c r="O785" s="279"/>
      <c r="P785" s="279"/>
      <c r="U785" s="279"/>
      <c r="V785" s="279"/>
      <c r="W785" s="279"/>
      <c r="X785" s="279"/>
      <c r="Y785" s="279"/>
      <c r="Z785" s="279"/>
      <c r="AA785" s="279"/>
    </row>
    <row r="786" spans="1:27" s="278" customFormat="1" x14ac:dyDescent="0.3">
      <c r="A786" s="277"/>
      <c r="B786" s="281"/>
      <c r="C786" s="25"/>
      <c r="D786" s="200" t="s">
        <v>103</v>
      </c>
      <c r="E786" s="200" t="s">
        <v>104</v>
      </c>
      <c r="F786" s="200" t="s">
        <v>105</v>
      </c>
      <c r="G786" s="200" t="s">
        <v>106</v>
      </c>
      <c r="H786" s="200" t="s">
        <v>107</v>
      </c>
      <c r="I786" s="200" t="s">
        <v>108</v>
      </c>
      <c r="J786" s="200">
        <v>16</v>
      </c>
      <c r="K786" s="200">
        <v>20</v>
      </c>
      <c r="L786" s="200">
        <v>25</v>
      </c>
      <c r="M786" s="250"/>
      <c r="N786" s="279"/>
      <c r="O786" s="279"/>
      <c r="P786" s="279"/>
      <c r="U786" s="279"/>
      <c r="V786" s="279"/>
      <c r="W786" s="279"/>
      <c r="X786" s="279"/>
      <c r="Y786" s="279"/>
      <c r="Z786" s="279"/>
      <c r="AA786" s="279"/>
    </row>
    <row r="787" spans="1:27" s="278" customFormat="1" ht="26.4" x14ac:dyDescent="0.3">
      <c r="A787" s="277"/>
      <c r="B787" s="281"/>
      <c r="C787" s="195" t="s">
        <v>582</v>
      </c>
      <c r="D787" s="195" t="s">
        <v>583</v>
      </c>
      <c r="E787" s="196">
        <v>303</v>
      </c>
      <c r="F787" s="196">
        <v>232</v>
      </c>
      <c r="G787" s="196">
        <v>159</v>
      </c>
      <c r="H787" s="196">
        <v>253</v>
      </c>
      <c r="I787" s="196">
        <v>378</v>
      </c>
      <c r="J787" s="196"/>
      <c r="K787" s="196"/>
      <c r="L787" s="196"/>
      <c r="M787" s="250"/>
      <c r="N787" s="279"/>
      <c r="O787" s="279"/>
      <c r="P787" s="279"/>
      <c r="U787" s="279"/>
      <c r="V787" s="279"/>
      <c r="W787" s="279"/>
      <c r="X787" s="279"/>
      <c r="Y787" s="279"/>
      <c r="Z787" s="279"/>
      <c r="AA787" s="279"/>
    </row>
    <row r="788" spans="1:27" s="278" customFormat="1" ht="26.4" x14ac:dyDescent="0.3">
      <c r="A788" s="277"/>
      <c r="B788" s="281"/>
      <c r="C788" s="195" t="s">
        <v>584</v>
      </c>
      <c r="D788" s="195" t="s">
        <v>585</v>
      </c>
      <c r="E788" s="196">
        <v>290</v>
      </c>
      <c r="F788" s="196">
        <v>260</v>
      </c>
      <c r="G788" s="196">
        <v>155</v>
      </c>
      <c r="H788" s="196">
        <v>492</v>
      </c>
      <c r="I788" s="196">
        <v>100</v>
      </c>
      <c r="J788" s="196">
        <v>90</v>
      </c>
      <c r="K788" s="196"/>
      <c r="L788" s="196"/>
      <c r="M788" s="250"/>
      <c r="N788" s="279"/>
      <c r="O788" s="279"/>
      <c r="P788" s="279"/>
      <c r="U788" s="279"/>
      <c r="V788" s="279"/>
      <c r="W788" s="279"/>
      <c r="X788" s="279"/>
      <c r="Y788" s="279"/>
      <c r="Z788" s="279"/>
      <c r="AA788" s="279"/>
    </row>
    <row r="789" spans="1:27" s="278" customFormat="1" ht="26.4" x14ac:dyDescent="0.3">
      <c r="A789" s="277"/>
      <c r="B789" s="281"/>
      <c r="C789" s="195" t="s">
        <v>586</v>
      </c>
      <c r="D789" s="195" t="s">
        <v>587</v>
      </c>
      <c r="E789" s="196">
        <v>220</v>
      </c>
      <c r="F789" s="196">
        <v>557</v>
      </c>
      <c r="G789" s="196">
        <v>24</v>
      </c>
      <c r="H789" s="196">
        <v>56</v>
      </c>
      <c r="I789" s="196">
        <v>496</v>
      </c>
      <c r="J789" s="196">
        <v>1037</v>
      </c>
      <c r="K789" s="196">
        <v>1511</v>
      </c>
      <c r="L789" s="196"/>
      <c r="M789" s="250"/>
      <c r="N789" s="279"/>
      <c r="O789" s="279"/>
      <c r="P789" s="279"/>
      <c r="U789" s="279"/>
      <c r="V789" s="279"/>
      <c r="W789" s="279"/>
      <c r="X789" s="279"/>
      <c r="Y789" s="279"/>
      <c r="Z789" s="279"/>
      <c r="AA789" s="279"/>
    </row>
    <row r="790" spans="1:27" s="278" customFormat="1" ht="26.4" x14ac:dyDescent="0.3">
      <c r="A790" s="277"/>
      <c r="B790" s="281"/>
      <c r="C790" s="195" t="s">
        <v>588</v>
      </c>
      <c r="D790" s="195" t="s">
        <v>589</v>
      </c>
      <c r="E790" s="196">
        <v>254</v>
      </c>
      <c r="F790" s="196">
        <v>91</v>
      </c>
      <c r="G790" s="196">
        <v>22</v>
      </c>
      <c r="H790" s="196">
        <v>189</v>
      </c>
      <c r="I790" s="196">
        <v>258</v>
      </c>
      <c r="J790" s="196">
        <v>910</v>
      </c>
      <c r="K790" s="196">
        <v>436</v>
      </c>
      <c r="L790" s="196"/>
      <c r="M790" s="250"/>
      <c r="N790" s="279"/>
      <c r="O790" s="279"/>
      <c r="P790" s="279"/>
      <c r="U790" s="279"/>
      <c r="V790" s="279"/>
      <c r="W790" s="279"/>
      <c r="X790" s="279"/>
      <c r="Y790" s="279"/>
      <c r="Z790" s="279"/>
      <c r="AA790" s="279"/>
    </row>
    <row r="791" spans="1:27" s="278" customFormat="1" ht="26.4" x14ac:dyDescent="0.3">
      <c r="A791" s="277"/>
      <c r="B791" s="281"/>
      <c r="C791" s="195" t="s">
        <v>590</v>
      </c>
      <c r="D791" s="195" t="s">
        <v>591</v>
      </c>
      <c r="E791" s="196">
        <v>1436</v>
      </c>
      <c r="F791" s="196">
        <v>1338</v>
      </c>
      <c r="G791" s="196">
        <v>59</v>
      </c>
      <c r="H791" s="196">
        <v>34</v>
      </c>
      <c r="I791" s="196">
        <v>3122</v>
      </c>
      <c r="J791" s="196">
        <v>747</v>
      </c>
      <c r="K791" s="196">
        <v>363</v>
      </c>
      <c r="L791" s="196"/>
      <c r="M791" s="250"/>
      <c r="N791" s="279"/>
      <c r="O791" s="279"/>
      <c r="P791" s="279"/>
      <c r="U791" s="279"/>
      <c r="V791" s="279"/>
      <c r="W791" s="279"/>
      <c r="X791" s="279"/>
      <c r="Y791" s="279"/>
      <c r="Z791" s="279"/>
      <c r="AA791" s="279"/>
    </row>
    <row r="792" spans="1:27" s="278" customFormat="1" ht="26.4" x14ac:dyDescent="0.3">
      <c r="A792" s="277"/>
      <c r="B792" s="281"/>
      <c r="C792" s="195" t="s">
        <v>592</v>
      </c>
      <c r="D792" s="195" t="s">
        <v>593</v>
      </c>
      <c r="E792" s="196"/>
      <c r="F792" s="196">
        <v>1160</v>
      </c>
      <c r="G792" s="196">
        <v>2919</v>
      </c>
      <c r="H792" s="196">
        <v>106</v>
      </c>
      <c r="I792" s="196"/>
      <c r="J792" s="196">
        <v>1327</v>
      </c>
      <c r="K792" s="196">
        <v>3968</v>
      </c>
      <c r="L792" s="196"/>
      <c r="M792" s="250"/>
      <c r="N792" s="279"/>
      <c r="O792" s="279"/>
      <c r="P792" s="279"/>
      <c r="U792" s="279"/>
      <c r="V792" s="279"/>
      <c r="W792" s="279"/>
      <c r="X792" s="279"/>
      <c r="Y792" s="279"/>
      <c r="Z792" s="279"/>
      <c r="AA792" s="279"/>
    </row>
    <row r="793" spans="1:27" s="278" customFormat="1" ht="26.4" x14ac:dyDescent="0.3">
      <c r="A793" s="277"/>
      <c r="B793" s="281"/>
      <c r="C793" s="195" t="s">
        <v>594</v>
      </c>
      <c r="D793" s="195" t="s">
        <v>595</v>
      </c>
      <c r="E793" s="196">
        <v>1376</v>
      </c>
      <c r="F793" s="196">
        <v>1460</v>
      </c>
      <c r="G793" s="196">
        <v>54</v>
      </c>
      <c r="H793" s="196">
        <v>28</v>
      </c>
      <c r="I793" s="196">
        <v>3117</v>
      </c>
      <c r="J793" s="196">
        <v>665</v>
      </c>
      <c r="K793" s="196">
        <v>676</v>
      </c>
      <c r="L793" s="196"/>
      <c r="M793" s="250"/>
      <c r="N793" s="279"/>
      <c r="O793" s="279"/>
      <c r="P793" s="279"/>
      <c r="U793" s="279"/>
      <c r="V793" s="279"/>
      <c r="W793" s="279"/>
      <c r="X793" s="279"/>
      <c r="Y793" s="279"/>
      <c r="Z793" s="279"/>
      <c r="AA793" s="279"/>
    </row>
    <row r="794" spans="1:27" s="278" customFormat="1" ht="26.4" x14ac:dyDescent="0.3">
      <c r="A794" s="277"/>
      <c r="B794" s="281"/>
      <c r="C794" s="253" t="s">
        <v>596</v>
      </c>
      <c r="D794" s="195" t="s">
        <v>597</v>
      </c>
      <c r="E794" s="196">
        <v>221</v>
      </c>
      <c r="F794" s="196">
        <v>1389</v>
      </c>
      <c r="G794" s="196">
        <v>10</v>
      </c>
      <c r="H794" s="196">
        <v>25</v>
      </c>
      <c r="I794" s="196">
        <v>156</v>
      </c>
      <c r="J794" s="196">
        <v>1887</v>
      </c>
      <c r="K794" s="196">
        <v>106</v>
      </c>
      <c r="L794" s="196"/>
      <c r="M794" s="250"/>
      <c r="N794" s="279"/>
      <c r="O794" s="279"/>
      <c r="P794" s="279"/>
      <c r="U794" s="279"/>
      <c r="V794" s="279"/>
      <c r="W794" s="279"/>
      <c r="X794" s="279"/>
      <c r="Y794" s="279"/>
      <c r="Z794" s="279"/>
      <c r="AA794" s="279"/>
    </row>
    <row r="795" spans="1:27" s="278" customFormat="1" ht="26.4" x14ac:dyDescent="0.3">
      <c r="A795" s="277"/>
      <c r="B795" s="281"/>
      <c r="C795" s="253" t="s">
        <v>598</v>
      </c>
      <c r="D795" s="253" t="s">
        <v>599</v>
      </c>
      <c r="E795" s="254">
        <v>50</v>
      </c>
      <c r="F795" s="254">
        <v>1182</v>
      </c>
      <c r="G795" s="254">
        <v>1939</v>
      </c>
      <c r="H795" s="254"/>
      <c r="I795" s="254">
        <v>34</v>
      </c>
      <c r="J795" s="254">
        <v>160</v>
      </c>
      <c r="K795" s="254">
        <v>2174</v>
      </c>
      <c r="L795" s="254">
        <v>11647</v>
      </c>
      <c r="M795" s="250"/>
      <c r="N795" s="279"/>
      <c r="O795" s="279"/>
      <c r="P795" s="279"/>
      <c r="U795" s="279"/>
      <c r="V795" s="279"/>
      <c r="W795" s="279"/>
      <c r="X795" s="279"/>
      <c r="Y795" s="279"/>
      <c r="Z795" s="279"/>
      <c r="AA795" s="279"/>
    </row>
    <row r="796" spans="1:27" s="278" customFormat="1" ht="26.4" x14ac:dyDescent="0.3">
      <c r="A796" s="277"/>
      <c r="B796" s="281"/>
      <c r="C796" s="253" t="s">
        <v>939</v>
      </c>
      <c r="D796" s="253" t="s">
        <v>940</v>
      </c>
      <c r="E796" s="254">
        <v>200</v>
      </c>
      <c r="F796" s="254">
        <v>1869</v>
      </c>
      <c r="G796" s="254"/>
      <c r="H796" s="254">
        <v>86</v>
      </c>
      <c r="I796" s="254">
        <v>448</v>
      </c>
      <c r="J796" s="254">
        <v>106</v>
      </c>
      <c r="K796" s="254">
        <v>1666</v>
      </c>
      <c r="L796" s="254"/>
      <c r="M796" s="250"/>
      <c r="N796" s="279"/>
      <c r="O796" s="279"/>
      <c r="P796" s="279"/>
      <c r="U796" s="279"/>
      <c r="V796" s="279"/>
      <c r="W796" s="279"/>
      <c r="X796" s="279"/>
      <c r="Y796" s="279"/>
      <c r="Z796" s="279"/>
      <c r="AA796" s="279"/>
    </row>
    <row r="797" spans="1:27" s="278" customFormat="1" ht="26.4" x14ac:dyDescent="0.3">
      <c r="A797" s="277"/>
      <c r="B797" s="281"/>
      <c r="C797" s="253" t="s">
        <v>942</v>
      </c>
      <c r="D797" s="253" t="s">
        <v>941</v>
      </c>
      <c r="E797" s="254"/>
      <c r="F797" s="254">
        <v>2716</v>
      </c>
      <c r="G797" s="254"/>
      <c r="H797" s="254"/>
      <c r="I797" s="254">
        <v>21</v>
      </c>
      <c r="J797" s="254">
        <v>67</v>
      </c>
      <c r="K797" s="254">
        <v>1544</v>
      </c>
      <c r="L797" s="254"/>
      <c r="M797" s="250"/>
      <c r="N797" s="279"/>
      <c r="O797" s="279"/>
      <c r="P797" s="279"/>
      <c r="U797" s="279"/>
      <c r="V797" s="279"/>
      <c r="W797" s="279"/>
      <c r="X797" s="279"/>
      <c r="Y797" s="279"/>
      <c r="Z797" s="279"/>
      <c r="AA797" s="279"/>
    </row>
    <row r="798" spans="1:27" s="278" customFormat="1" x14ac:dyDescent="0.3">
      <c r="A798" s="277"/>
      <c r="B798" s="281"/>
      <c r="C798" s="253"/>
      <c r="D798" s="253"/>
      <c r="E798" s="254"/>
      <c r="F798" s="254"/>
      <c r="G798" s="254"/>
      <c r="H798" s="254"/>
      <c r="I798" s="254"/>
      <c r="J798" s="254"/>
      <c r="K798" s="254"/>
      <c r="L798" s="254"/>
      <c r="M798" s="250"/>
      <c r="N798" s="279"/>
      <c r="O798" s="279"/>
      <c r="P798" s="279"/>
      <c r="U798" s="279"/>
      <c r="V798" s="279"/>
      <c r="W798" s="279"/>
      <c r="X798" s="279"/>
      <c r="Y798" s="279"/>
      <c r="Z798" s="279"/>
      <c r="AA798" s="279"/>
    </row>
    <row r="799" spans="1:27" s="278" customFormat="1" x14ac:dyDescent="0.3">
      <c r="A799" s="277"/>
      <c r="B799" s="281"/>
      <c r="C799" s="253"/>
      <c r="D799" s="253"/>
      <c r="E799" s="254"/>
      <c r="F799" s="254"/>
      <c r="G799" s="254"/>
      <c r="H799" s="254"/>
      <c r="I799" s="254"/>
      <c r="J799" s="254"/>
      <c r="K799" s="254"/>
      <c r="L799" s="254"/>
      <c r="M799" s="250"/>
      <c r="N799" s="279"/>
      <c r="O799" s="279"/>
      <c r="P799" s="279"/>
      <c r="U799" s="279"/>
      <c r="V799" s="279"/>
      <c r="W799" s="279"/>
      <c r="X799" s="279"/>
      <c r="Y799" s="279"/>
      <c r="Z799" s="279"/>
      <c r="AA799" s="279"/>
    </row>
    <row r="800" spans="1:27" s="278" customFormat="1" x14ac:dyDescent="0.3">
      <c r="A800" s="277"/>
      <c r="B800" s="281"/>
      <c r="C800" s="200" t="s">
        <v>384</v>
      </c>
      <c r="D800" s="200"/>
      <c r="E800" s="197">
        <v>4350</v>
      </c>
      <c r="F800" s="197">
        <v>12254</v>
      </c>
      <c r="G800" s="197">
        <v>5341</v>
      </c>
      <c r="H800" s="197">
        <v>1269</v>
      </c>
      <c r="I800" s="197">
        <v>8130</v>
      </c>
      <c r="J800" s="197">
        <v>6823</v>
      </c>
      <c r="K800" s="197">
        <v>9234</v>
      </c>
      <c r="L800" s="197">
        <v>11647</v>
      </c>
      <c r="M800" s="250"/>
      <c r="N800" s="279"/>
      <c r="O800" s="279"/>
      <c r="P800" s="279"/>
      <c r="U800" s="279"/>
      <c r="V800" s="279"/>
      <c r="W800" s="279"/>
      <c r="X800" s="279"/>
      <c r="Y800" s="279"/>
      <c r="Z800" s="279"/>
      <c r="AA800" s="279"/>
    </row>
    <row r="801" spans="1:27" s="278" customFormat="1" x14ac:dyDescent="0.3">
      <c r="A801" s="277"/>
      <c r="B801" s="281"/>
      <c r="C801" s="252"/>
      <c r="D801" s="252"/>
      <c r="E801" s="202"/>
      <c r="F801" s="202"/>
      <c r="G801" s="202"/>
      <c r="H801" s="202"/>
      <c r="I801" s="202"/>
      <c r="J801" s="202"/>
      <c r="K801" s="202"/>
      <c r="L801" s="202"/>
      <c r="M801" s="250"/>
      <c r="N801" s="279"/>
      <c r="O801" s="279"/>
      <c r="P801" s="279"/>
      <c r="U801" s="279"/>
      <c r="V801" s="279"/>
      <c r="W801" s="279"/>
      <c r="X801" s="279"/>
      <c r="Y801" s="279"/>
      <c r="Z801" s="279"/>
      <c r="AA801" s="279"/>
    </row>
    <row r="802" spans="1:27" s="278" customFormat="1" x14ac:dyDescent="0.3">
      <c r="A802" s="277"/>
      <c r="B802" s="281"/>
      <c r="C802" s="252"/>
      <c r="D802" s="204" t="s">
        <v>650</v>
      </c>
      <c r="E802" s="202"/>
      <c r="F802" s="202"/>
      <c r="G802" s="202"/>
      <c r="H802" s="202"/>
      <c r="I802" s="202"/>
      <c r="J802" s="202"/>
      <c r="K802" s="202"/>
      <c r="L802" s="202"/>
      <c r="M802" s="250"/>
      <c r="N802" s="279"/>
      <c r="O802" s="279"/>
      <c r="P802" s="279"/>
      <c r="U802" s="279"/>
      <c r="V802" s="279"/>
      <c r="W802" s="279"/>
      <c r="X802" s="279"/>
      <c r="Y802" s="279"/>
      <c r="Z802" s="279"/>
      <c r="AA802" s="279"/>
    </row>
    <row r="803" spans="1:27" s="278" customFormat="1" x14ac:dyDescent="0.3">
      <c r="A803" s="277"/>
      <c r="B803" s="277"/>
      <c r="M803" s="250"/>
      <c r="N803" s="279"/>
      <c r="O803" s="279"/>
      <c r="P803" s="279"/>
      <c r="U803" s="279"/>
      <c r="V803" s="279"/>
      <c r="W803" s="279"/>
      <c r="X803" s="279"/>
      <c r="Y803" s="279"/>
      <c r="Z803" s="279"/>
      <c r="AA803" s="279"/>
    </row>
    <row r="804" spans="1:27" s="278" customFormat="1" ht="26.4" x14ac:dyDescent="0.3">
      <c r="A804" s="277"/>
      <c r="B804" s="277"/>
      <c r="C804" s="195" t="s">
        <v>602</v>
      </c>
      <c r="D804" s="195" t="s">
        <v>604</v>
      </c>
      <c r="E804" s="196">
        <v>109</v>
      </c>
      <c r="F804" s="196">
        <v>15</v>
      </c>
      <c r="G804" s="196">
        <v>41</v>
      </c>
      <c r="H804" s="196">
        <v>205</v>
      </c>
      <c r="I804" s="196">
        <v>98</v>
      </c>
      <c r="J804" s="196">
        <v>89</v>
      </c>
      <c r="K804" s="196">
        <v>116</v>
      </c>
      <c r="L804" s="201"/>
      <c r="M804" s="250"/>
      <c r="N804" s="279"/>
      <c r="O804" s="279"/>
      <c r="P804" s="279"/>
      <c r="U804" s="279"/>
      <c r="V804" s="279"/>
      <c r="W804" s="279"/>
      <c r="X804" s="279"/>
      <c r="Y804" s="279"/>
      <c r="Z804" s="279"/>
      <c r="AA804" s="279"/>
    </row>
    <row r="805" spans="1:27" s="278" customFormat="1" x14ac:dyDescent="0.3">
      <c r="A805" s="277"/>
      <c r="B805" s="277"/>
      <c r="C805" s="200" t="s">
        <v>384</v>
      </c>
      <c r="D805" s="200"/>
      <c r="E805" s="197">
        <v>109</v>
      </c>
      <c r="F805" s="197">
        <v>15</v>
      </c>
      <c r="G805" s="197">
        <v>41</v>
      </c>
      <c r="H805" s="197">
        <v>205</v>
      </c>
      <c r="I805" s="197">
        <v>98</v>
      </c>
      <c r="J805" s="197">
        <v>89</v>
      </c>
      <c r="K805" s="197">
        <v>116</v>
      </c>
      <c r="L805" s="197">
        <v>0</v>
      </c>
      <c r="M805" s="250"/>
      <c r="N805" s="279"/>
      <c r="O805" s="279"/>
      <c r="P805" s="279"/>
      <c r="U805" s="279"/>
      <c r="V805" s="279"/>
      <c r="W805" s="279"/>
      <c r="X805" s="279"/>
      <c r="Y805" s="279"/>
      <c r="Z805" s="279"/>
      <c r="AA805" s="279"/>
    </row>
    <row r="806" spans="1:27" s="278" customFormat="1" x14ac:dyDescent="0.3">
      <c r="A806" s="277"/>
      <c r="B806" s="277"/>
      <c r="M806" s="250"/>
      <c r="N806" s="279"/>
      <c r="O806" s="279"/>
      <c r="P806" s="279"/>
      <c r="Q806" s="279"/>
      <c r="R806" s="279"/>
      <c r="S806" s="279"/>
      <c r="T806" s="279"/>
      <c r="U806" s="279"/>
      <c r="V806" s="279"/>
      <c r="W806" s="279"/>
      <c r="X806" s="279"/>
      <c r="Y806" s="279"/>
      <c r="Z806" s="279"/>
      <c r="AA806" s="279"/>
    </row>
    <row r="807" spans="1:27" s="278" customFormat="1" x14ac:dyDescent="0.3">
      <c r="A807" s="277"/>
      <c r="B807" s="277"/>
      <c r="D807" s="204" t="s">
        <v>111</v>
      </c>
      <c r="M807" s="250"/>
      <c r="N807" s="279"/>
      <c r="O807" s="279"/>
      <c r="Z807" s="279"/>
      <c r="AA807" s="279"/>
    </row>
    <row r="808" spans="1:27" s="278" customFormat="1" x14ac:dyDescent="0.3">
      <c r="A808" s="277"/>
      <c r="B808" s="277"/>
      <c r="M808" s="250"/>
      <c r="N808" s="279"/>
      <c r="O808" s="279"/>
      <c r="Q808" s="26"/>
      <c r="R808" s="26"/>
      <c r="S808" s="26"/>
      <c r="T808" s="26"/>
      <c r="Z808" s="279"/>
      <c r="AA808" s="279"/>
    </row>
    <row r="809" spans="1:27" s="278" customFormat="1" ht="26.4" x14ac:dyDescent="0.3">
      <c r="A809" s="277"/>
      <c r="B809" s="277"/>
      <c r="C809" s="195" t="s">
        <v>598</v>
      </c>
      <c r="D809" s="195" t="s">
        <v>601</v>
      </c>
      <c r="E809" s="196"/>
      <c r="F809" s="196">
        <v>140</v>
      </c>
      <c r="G809" s="196"/>
      <c r="H809" s="196">
        <v>788</v>
      </c>
      <c r="I809" s="196"/>
      <c r="J809" s="196"/>
      <c r="K809" s="196"/>
      <c r="L809" s="196"/>
      <c r="M809" s="250"/>
      <c r="N809" s="279"/>
      <c r="O809" s="279"/>
      <c r="Q809" s="26"/>
      <c r="R809" s="475">
        <v>39.520000000000003</v>
      </c>
      <c r="S809" s="475">
        <v>355.68</v>
      </c>
      <c r="T809" s="475">
        <v>35568</v>
      </c>
      <c r="Z809" s="279"/>
      <c r="AA809" s="279"/>
    </row>
    <row r="810" spans="1:27" s="278" customFormat="1" ht="26.4" x14ac:dyDescent="0.3">
      <c r="A810" s="277"/>
      <c r="B810" s="277"/>
      <c r="C810" s="195" t="s">
        <v>600</v>
      </c>
      <c r="D810" s="195" t="s">
        <v>603</v>
      </c>
      <c r="E810" s="196"/>
      <c r="F810" s="196">
        <v>140</v>
      </c>
      <c r="G810" s="196"/>
      <c r="H810" s="196">
        <v>788</v>
      </c>
      <c r="I810" s="196"/>
      <c r="J810" s="196"/>
      <c r="K810" s="196"/>
      <c r="L810" s="196"/>
      <c r="M810" s="250"/>
      <c r="N810" s="279"/>
      <c r="O810" s="279"/>
      <c r="Q810" s="26"/>
      <c r="R810" s="475">
        <v>42.36</v>
      </c>
      <c r="S810" s="26">
        <v>381.24</v>
      </c>
      <c r="T810" s="26">
        <v>20628</v>
      </c>
      <c r="Z810" s="279"/>
      <c r="AA810" s="279"/>
    </row>
    <row r="811" spans="1:27" s="278" customFormat="1" x14ac:dyDescent="0.3">
      <c r="A811" s="277"/>
      <c r="B811" s="277"/>
      <c r="C811" s="200" t="s">
        <v>384</v>
      </c>
      <c r="D811" s="200"/>
      <c r="E811" s="197">
        <v>0</v>
      </c>
      <c r="F811" s="197">
        <v>280</v>
      </c>
      <c r="G811" s="197">
        <v>0</v>
      </c>
      <c r="H811" s="197">
        <v>1576</v>
      </c>
      <c r="I811" s="197">
        <v>0</v>
      </c>
      <c r="J811" s="197">
        <v>0</v>
      </c>
      <c r="K811" s="197">
        <v>0</v>
      </c>
      <c r="L811" s="197">
        <v>0</v>
      </c>
      <c r="M811" s="250"/>
      <c r="N811" s="279"/>
      <c r="O811" s="279"/>
      <c r="Q811" s="26"/>
      <c r="R811" s="26"/>
      <c r="S811" s="26"/>
      <c r="T811" s="26">
        <v>17496</v>
      </c>
      <c r="Z811" s="279"/>
      <c r="AA811" s="279"/>
    </row>
    <row r="812" spans="1:27" s="278" customFormat="1" x14ac:dyDescent="0.3">
      <c r="A812" s="277"/>
      <c r="B812" s="277"/>
      <c r="C812" s="251"/>
      <c r="D812" s="202"/>
      <c r="E812" s="203"/>
      <c r="F812" s="203"/>
      <c r="G812" s="203"/>
      <c r="H812" s="203"/>
      <c r="I812" s="203"/>
      <c r="J812" s="203"/>
      <c r="K812" s="203"/>
      <c r="L812" s="203"/>
      <c r="M812" s="250"/>
      <c r="N812" s="279"/>
      <c r="O812" s="279"/>
      <c r="Q812" s="26"/>
      <c r="R812" s="478"/>
      <c r="S812" s="478"/>
      <c r="T812" s="265"/>
      <c r="Z812" s="279"/>
      <c r="AA812" s="279"/>
    </row>
    <row r="813" spans="1:27" s="278" customFormat="1" x14ac:dyDescent="0.3">
      <c r="A813" s="277"/>
      <c r="B813" s="277"/>
      <c r="C813" s="202"/>
      <c r="D813" s="204" t="s">
        <v>649</v>
      </c>
      <c r="E813" s="202"/>
      <c r="F813" s="202"/>
      <c r="G813" s="202"/>
      <c r="H813" s="202"/>
      <c r="I813" s="202"/>
      <c r="J813" s="202"/>
      <c r="K813" s="202"/>
      <c r="L813" s="203"/>
      <c r="M813" s="250"/>
      <c r="N813" s="279"/>
      <c r="O813" s="279"/>
      <c r="Q813" s="26"/>
      <c r="R813" s="26"/>
      <c r="S813" s="26">
        <v>35.36</v>
      </c>
      <c r="T813" s="478">
        <v>3536</v>
      </c>
      <c r="Z813" s="279"/>
      <c r="AA813" s="279"/>
    </row>
    <row r="814" spans="1:27" s="278" customFormat="1" x14ac:dyDescent="0.3">
      <c r="A814" s="277"/>
      <c r="B814" s="277"/>
      <c r="C814" s="202"/>
      <c r="D814" s="204"/>
      <c r="E814" s="202"/>
      <c r="F814" s="202"/>
      <c r="G814" s="202"/>
      <c r="H814" s="202"/>
      <c r="I814" s="202"/>
      <c r="J814" s="202"/>
      <c r="K814" s="202"/>
      <c r="L814" s="203"/>
      <c r="M814" s="250"/>
      <c r="N814" s="279"/>
      <c r="O814" s="279"/>
      <c r="P814" s="277"/>
      <c r="Q814" s="26"/>
      <c r="R814" s="26"/>
      <c r="S814" s="26"/>
      <c r="T814" s="26">
        <v>0</v>
      </c>
      <c r="U814" s="277"/>
      <c r="V814" s="277"/>
      <c r="W814" s="277"/>
      <c r="X814" s="277"/>
      <c r="Y814" s="277"/>
      <c r="Z814" s="279"/>
      <c r="AA814" s="279"/>
    </row>
    <row r="815" spans="1:27" s="278" customFormat="1" x14ac:dyDescent="0.3">
      <c r="A815" s="277"/>
      <c r="B815" s="277"/>
      <c r="C815" s="202"/>
      <c r="D815" s="204" t="s">
        <v>454</v>
      </c>
      <c r="E815" s="202"/>
      <c r="F815" s="202"/>
      <c r="G815" s="202"/>
      <c r="H815" s="202"/>
      <c r="I815" s="202"/>
      <c r="J815" s="202"/>
      <c r="K815" s="202"/>
      <c r="L815" s="203"/>
      <c r="M815" s="250"/>
      <c r="N815" s="279"/>
      <c r="O815" s="279"/>
      <c r="P815" s="252"/>
      <c r="Q815" s="26"/>
      <c r="R815" s="279"/>
      <c r="S815" s="26">
        <v>28.24</v>
      </c>
      <c r="T815" s="279">
        <v>1528</v>
      </c>
      <c r="U815" s="251"/>
      <c r="V815" s="251"/>
      <c r="W815" s="251"/>
      <c r="X815" s="251"/>
      <c r="Y815" s="251"/>
      <c r="Z815" s="279"/>
      <c r="AA815" s="279"/>
    </row>
    <row r="816" spans="1:27" s="278" customFormat="1" x14ac:dyDescent="0.3">
      <c r="A816" s="277"/>
      <c r="B816" s="277"/>
      <c r="C816" s="202"/>
      <c r="D816" s="204"/>
      <c r="E816" s="202"/>
      <c r="F816" s="202"/>
      <c r="G816" s="202"/>
      <c r="H816" s="202"/>
      <c r="I816" s="202"/>
      <c r="J816" s="202"/>
      <c r="K816" s="202"/>
      <c r="L816" s="203"/>
      <c r="M816" s="250"/>
      <c r="N816" s="279"/>
      <c r="O816" s="279"/>
      <c r="P816" s="252"/>
      <c r="Q816" s="26"/>
      <c r="R816" s="279"/>
      <c r="S816" s="279"/>
      <c r="T816" s="279">
        <v>1296</v>
      </c>
      <c r="U816" s="251"/>
      <c r="V816" s="251"/>
      <c r="W816" s="251"/>
      <c r="X816" s="251"/>
      <c r="Y816" s="251"/>
      <c r="Z816" s="279"/>
      <c r="AA816" s="279"/>
    </row>
    <row r="817" spans="1:27" s="278" customFormat="1" x14ac:dyDescent="0.3">
      <c r="A817" s="277"/>
      <c r="B817" s="281"/>
      <c r="C817" s="196"/>
      <c r="D817" s="205" t="s">
        <v>103</v>
      </c>
      <c r="E817" s="200" t="s">
        <v>104</v>
      </c>
      <c r="F817" s="200" t="s">
        <v>105</v>
      </c>
      <c r="G817" s="200" t="s">
        <v>106</v>
      </c>
      <c r="H817" s="200" t="s">
        <v>107</v>
      </c>
      <c r="I817" s="200" t="s">
        <v>108</v>
      </c>
      <c r="J817" s="200">
        <v>16</v>
      </c>
      <c r="K817" s="200">
        <v>20</v>
      </c>
      <c r="L817" s="200">
        <v>25</v>
      </c>
      <c r="M817" s="250"/>
      <c r="N817" s="279"/>
      <c r="O817" s="279"/>
      <c r="P817" s="252"/>
      <c r="Q817" s="26"/>
      <c r="R817" s="26"/>
      <c r="S817" s="26"/>
      <c r="T817" s="26"/>
      <c r="U817" s="251"/>
      <c r="V817" s="251"/>
      <c r="W817" s="251"/>
      <c r="X817" s="251"/>
      <c r="Y817" s="251"/>
      <c r="Z817" s="279"/>
      <c r="AA817" s="279"/>
    </row>
    <row r="818" spans="1:27" s="278" customFormat="1" ht="26.4" x14ac:dyDescent="0.3">
      <c r="A818" s="277"/>
      <c r="B818" s="281"/>
      <c r="C818" s="195" t="s">
        <v>605</v>
      </c>
      <c r="D818" s="194" t="s">
        <v>606</v>
      </c>
      <c r="E818" s="196">
        <v>1086.0647326627848</v>
      </c>
      <c r="F818" s="196">
        <v>4109.9766146311604</v>
      </c>
      <c r="G818" s="196">
        <v>0</v>
      </c>
      <c r="H818" s="196">
        <v>671.86480473372774</v>
      </c>
      <c r="I818" s="196">
        <v>1874.3582195845697</v>
      </c>
      <c r="J818" s="196">
        <v>2248.5890955740856</v>
      </c>
      <c r="K818" s="196">
        <v>28412.067024182939</v>
      </c>
      <c r="L818" s="196">
        <v>0</v>
      </c>
      <c r="M818" s="250"/>
      <c r="N818" s="279"/>
      <c r="O818" s="279"/>
      <c r="P818" s="252"/>
      <c r="Q818" s="26"/>
      <c r="R818" s="26"/>
      <c r="S818" s="26"/>
      <c r="T818" s="26"/>
      <c r="U818" s="251"/>
      <c r="V818" s="251"/>
      <c r="W818" s="251"/>
      <c r="X818" s="251"/>
      <c r="Y818" s="251"/>
      <c r="Z818" s="279"/>
      <c r="AA818" s="279"/>
    </row>
    <row r="819" spans="1:27" s="278" customFormat="1" ht="26.4" x14ac:dyDescent="0.3">
      <c r="A819" s="277"/>
      <c r="B819" s="281"/>
      <c r="C819" s="195" t="s">
        <v>607</v>
      </c>
      <c r="D819" s="194" t="s">
        <v>608</v>
      </c>
      <c r="E819" s="196">
        <v>39.937321334039176</v>
      </c>
      <c r="F819" s="196">
        <v>224.80546066727888</v>
      </c>
      <c r="G819" s="196">
        <v>0</v>
      </c>
      <c r="H819" s="196">
        <v>181.00061538461537</v>
      </c>
      <c r="I819" s="196">
        <v>0</v>
      </c>
      <c r="J819" s="196">
        <v>0</v>
      </c>
      <c r="K819" s="196">
        <v>1904.8573510067793</v>
      </c>
      <c r="L819" s="196">
        <v>0</v>
      </c>
      <c r="M819" s="250"/>
      <c r="N819" s="279"/>
      <c r="O819" s="279"/>
      <c r="P819" s="252"/>
      <c r="Q819" s="26"/>
      <c r="R819" s="26"/>
      <c r="S819" s="26"/>
      <c r="T819" s="26"/>
      <c r="U819" s="251"/>
      <c r="V819" s="251"/>
      <c r="W819" s="251"/>
      <c r="X819" s="251"/>
      <c r="Y819" s="251"/>
      <c r="Z819" s="279"/>
      <c r="AA819" s="279"/>
    </row>
    <row r="820" spans="1:27" s="278" customFormat="1" x14ac:dyDescent="0.3">
      <c r="A820" s="277"/>
      <c r="B820" s="281"/>
      <c r="C820" s="200" t="s">
        <v>384</v>
      </c>
      <c r="D820" s="200"/>
      <c r="E820" s="197">
        <v>1126.0020539968239</v>
      </c>
      <c r="F820" s="197">
        <v>4334.7820752984389</v>
      </c>
      <c r="G820" s="197">
        <v>0</v>
      </c>
      <c r="H820" s="197">
        <v>852.86542011834308</v>
      </c>
      <c r="I820" s="197">
        <v>1874.3582195845697</v>
      </c>
      <c r="J820" s="197">
        <v>2248.5890955740856</v>
      </c>
      <c r="K820" s="197">
        <v>30316.924375189719</v>
      </c>
      <c r="L820" s="197">
        <v>0</v>
      </c>
      <c r="M820" s="250"/>
      <c r="N820" s="279"/>
      <c r="O820" s="279"/>
      <c r="P820" s="252"/>
      <c r="Q820" s="26"/>
      <c r="R820" s="26"/>
      <c r="S820" s="26"/>
      <c r="T820" s="26"/>
      <c r="U820" s="251"/>
      <c r="V820" s="251"/>
      <c r="W820" s="251"/>
      <c r="X820" s="251"/>
      <c r="Y820" s="251"/>
      <c r="Z820" s="279"/>
      <c r="AA820" s="279"/>
    </row>
    <row r="821" spans="1:27" s="278" customFormat="1" x14ac:dyDescent="0.3">
      <c r="A821" s="277"/>
      <c r="B821" s="281"/>
      <c r="C821" s="202"/>
      <c r="D821" s="204"/>
      <c r="E821" s="202"/>
      <c r="F821" s="202"/>
      <c r="G821" s="202"/>
      <c r="H821" s="202"/>
      <c r="I821" s="202"/>
      <c r="J821" s="202"/>
      <c r="K821" s="202"/>
      <c r="L821" s="203"/>
      <c r="M821" s="250"/>
      <c r="N821" s="279"/>
      <c r="O821" s="279"/>
      <c r="P821" s="252"/>
      <c r="Q821" s="26"/>
      <c r="R821" s="26"/>
      <c r="S821" s="26"/>
      <c r="T821" s="26"/>
      <c r="U821" s="251"/>
      <c r="V821" s="251"/>
      <c r="W821" s="251"/>
      <c r="X821" s="251"/>
      <c r="Y821" s="251"/>
      <c r="Z821" s="279"/>
      <c r="AA821" s="279"/>
    </row>
    <row r="822" spans="1:27" s="278" customFormat="1" x14ac:dyDescent="0.3">
      <c r="A822" s="277"/>
      <c r="B822" s="281"/>
      <c r="D822" s="204" t="s">
        <v>650</v>
      </c>
      <c r="M822" s="250"/>
      <c r="N822" s="279"/>
      <c r="O822" s="279"/>
      <c r="P822" s="252"/>
      <c r="Q822" s="26"/>
      <c r="R822" s="26"/>
      <c r="S822" s="26"/>
      <c r="T822" s="26"/>
      <c r="U822" s="251"/>
      <c r="V822" s="251"/>
      <c r="W822" s="251"/>
      <c r="X822" s="251"/>
      <c r="Y822" s="251"/>
      <c r="Z822" s="279"/>
      <c r="AA822" s="279"/>
    </row>
    <row r="823" spans="1:27" s="278" customFormat="1" x14ac:dyDescent="0.3">
      <c r="A823" s="277"/>
      <c r="B823" s="281"/>
      <c r="M823" s="250"/>
      <c r="N823" s="279"/>
      <c r="O823" s="279"/>
      <c r="P823" s="252"/>
      <c r="Q823" s="475"/>
      <c r="R823" s="475">
        <v>34.200000000000003</v>
      </c>
      <c r="S823" s="475">
        <v>136.80000000000001</v>
      </c>
      <c r="T823" s="475">
        <v>13680</v>
      </c>
      <c r="U823" s="251"/>
      <c r="V823" s="251"/>
      <c r="W823" s="251"/>
      <c r="X823" s="251"/>
      <c r="Y823" s="251"/>
      <c r="Z823" s="279"/>
      <c r="AA823" s="279"/>
    </row>
    <row r="824" spans="1:27" s="278" customFormat="1" x14ac:dyDescent="0.3">
      <c r="A824" s="277"/>
      <c r="B824" s="281"/>
      <c r="C824" s="196"/>
      <c r="D824" s="205" t="s">
        <v>103</v>
      </c>
      <c r="E824" s="200" t="s">
        <v>104</v>
      </c>
      <c r="F824" s="200" t="s">
        <v>105</v>
      </c>
      <c r="G824" s="200" t="s">
        <v>106</v>
      </c>
      <c r="H824" s="200" t="s">
        <v>107</v>
      </c>
      <c r="I824" s="200" t="s">
        <v>108</v>
      </c>
      <c r="J824" s="200">
        <v>16</v>
      </c>
      <c r="K824" s="200">
        <v>20</v>
      </c>
      <c r="L824" s="200">
        <v>25</v>
      </c>
      <c r="M824" s="250"/>
      <c r="N824" s="279"/>
      <c r="O824" s="279"/>
      <c r="P824" s="252"/>
      <c r="Q824" s="26"/>
      <c r="R824" s="475">
        <v>43.74</v>
      </c>
      <c r="S824" s="26">
        <v>174.96</v>
      </c>
      <c r="T824" s="26">
        <v>9720</v>
      </c>
      <c r="U824" s="251"/>
      <c r="V824" s="251"/>
      <c r="W824" s="251"/>
      <c r="X824" s="251"/>
      <c r="Y824" s="251"/>
      <c r="Z824" s="279"/>
      <c r="AA824" s="279"/>
    </row>
    <row r="825" spans="1:27" s="278" customFormat="1" ht="26.4" x14ac:dyDescent="0.3">
      <c r="A825" s="277"/>
      <c r="B825" s="281"/>
      <c r="C825" s="195" t="s">
        <v>605</v>
      </c>
      <c r="D825" s="194" t="s">
        <v>606</v>
      </c>
      <c r="E825" s="196">
        <v>38.487673372154582</v>
      </c>
      <c r="F825" s="196">
        <v>0</v>
      </c>
      <c r="G825" s="196">
        <v>0</v>
      </c>
      <c r="H825" s="196">
        <v>0</v>
      </c>
      <c r="I825" s="196">
        <v>72.795845697329369</v>
      </c>
      <c r="J825" s="196">
        <v>209.7168954457986</v>
      </c>
      <c r="K825" s="196">
        <v>0</v>
      </c>
      <c r="L825" s="196">
        <v>0</v>
      </c>
      <c r="M825" s="250"/>
      <c r="N825" s="279"/>
      <c r="O825" s="279"/>
      <c r="P825" s="252"/>
      <c r="Q825" s="26"/>
      <c r="R825" s="26"/>
      <c r="S825" s="26"/>
      <c r="T825" s="26">
        <v>7776</v>
      </c>
      <c r="U825" s="251"/>
      <c r="V825" s="251"/>
      <c r="W825" s="251"/>
      <c r="X825" s="251"/>
      <c r="Y825" s="251"/>
      <c r="Z825" s="279"/>
      <c r="AA825" s="279"/>
    </row>
    <row r="826" spans="1:27" s="278" customFormat="1" ht="26.4" x14ac:dyDescent="0.3">
      <c r="A826" s="277"/>
      <c r="B826" s="281"/>
      <c r="C826" s="195" t="s">
        <v>607</v>
      </c>
      <c r="D826" s="194" t="s">
        <v>608</v>
      </c>
      <c r="E826" s="196">
        <v>44.519872948650082</v>
      </c>
      <c r="F826" s="196">
        <v>0</v>
      </c>
      <c r="G826" s="196">
        <v>0</v>
      </c>
      <c r="H826" s="196">
        <v>190.07286390532542</v>
      </c>
      <c r="I826" s="196">
        <v>0</v>
      </c>
      <c r="J826" s="196">
        <v>0</v>
      </c>
      <c r="K826" s="196">
        <v>0</v>
      </c>
      <c r="L826" s="196">
        <v>0</v>
      </c>
      <c r="M826" s="250"/>
      <c r="N826" s="279"/>
      <c r="O826" s="279"/>
      <c r="P826" s="252"/>
      <c r="Q826" s="279"/>
      <c r="R826" s="279"/>
      <c r="S826" s="279"/>
      <c r="T826" s="279"/>
      <c r="U826" s="251"/>
      <c r="V826" s="251"/>
      <c r="W826" s="251"/>
      <c r="X826" s="251"/>
      <c r="Y826" s="251"/>
      <c r="Z826" s="279"/>
      <c r="AA826" s="279"/>
    </row>
    <row r="827" spans="1:27" s="278" customFormat="1" x14ac:dyDescent="0.3">
      <c r="A827" s="277"/>
      <c r="B827" s="277"/>
      <c r="C827" s="200" t="s">
        <v>384</v>
      </c>
      <c r="D827" s="18"/>
      <c r="E827" s="200">
        <v>83.007546320804664</v>
      </c>
      <c r="F827" s="200">
        <v>0</v>
      </c>
      <c r="G827" s="200">
        <v>0</v>
      </c>
      <c r="H827" s="200">
        <v>190.07286390532542</v>
      </c>
      <c r="I827" s="200">
        <v>72.795845697329369</v>
      </c>
      <c r="J827" s="200">
        <v>209.7168954457986</v>
      </c>
      <c r="K827" s="200">
        <v>0</v>
      </c>
      <c r="L827" s="200">
        <v>0</v>
      </c>
      <c r="M827" s="250"/>
      <c r="N827" s="279"/>
      <c r="O827" s="279"/>
      <c r="P827" s="277"/>
      <c r="Q827" s="279">
        <v>25</v>
      </c>
      <c r="R827" s="279"/>
      <c r="S827" s="279"/>
      <c r="T827" s="279"/>
      <c r="U827" s="277"/>
      <c r="V827" s="277"/>
      <c r="W827" s="277"/>
      <c r="X827" s="277"/>
      <c r="Y827" s="277"/>
      <c r="Z827" s="279"/>
      <c r="AA827" s="279"/>
    </row>
    <row r="828" spans="1:27" s="278" customFormat="1" x14ac:dyDescent="0.3">
      <c r="A828" s="277"/>
      <c r="B828" s="277"/>
      <c r="M828" s="250"/>
      <c r="N828" s="279"/>
      <c r="O828" s="279"/>
      <c r="P828" s="277"/>
      <c r="Q828" s="277"/>
      <c r="R828" s="277"/>
      <c r="S828" s="277"/>
      <c r="T828" s="277"/>
      <c r="U828" s="277"/>
      <c r="V828" s="277"/>
      <c r="W828" s="277"/>
      <c r="X828" s="277"/>
      <c r="Y828" s="277"/>
      <c r="Z828" s="279"/>
      <c r="AA828" s="279"/>
    </row>
    <row r="829" spans="1:27" x14ac:dyDescent="0.3">
      <c r="C829" s="159"/>
      <c r="D829" s="842" t="s">
        <v>728</v>
      </c>
      <c r="E829" s="843"/>
      <c r="F829" s="843"/>
      <c r="G829" s="843"/>
      <c r="H829" s="269">
        <v>192.00754632080466</v>
      </c>
      <c r="I829" s="270" t="s">
        <v>199</v>
      </c>
      <c r="J829" s="25"/>
      <c r="K829" s="264"/>
      <c r="N829" s="25"/>
      <c r="O829" s="25"/>
      <c r="P829" s="23"/>
      <c r="Q829" s="23"/>
      <c r="R829" s="23"/>
      <c r="S829" s="23"/>
      <c r="T829" s="23"/>
      <c r="U829" s="23"/>
      <c r="V829" s="23"/>
      <c r="W829" s="23"/>
      <c r="X829" s="23"/>
      <c r="Y829" s="23"/>
    </row>
    <row r="830" spans="1:27" ht="15.75" customHeight="1" x14ac:dyDescent="0.3">
      <c r="C830" s="159"/>
      <c r="D830" s="842" t="s">
        <v>722</v>
      </c>
      <c r="E830" s="843"/>
      <c r="F830" s="843"/>
      <c r="G830" s="843"/>
      <c r="H830" s="269">
        <v>15</v>
      </c>
      <c r="I830" s="270" t="s">
        <v>199</v>
      </c>
      <c r="J830" s="25"/>
      <c r="K830" s="264"/>
      <c r="N830" s="25"/>
      <c r="O830" s="25"/>
      <c r="P830" s="23"/>
      <c r="Q830" s="23"/>
      <c r="R830" s="23"/>
      <c r="S830" s="23"/>
      <c r="T830" s="23"/>
      <c r="U830" s="23"/>
      <c r="V830" s="23"/>
      <c r="W830" s="23"/>
      <c r="X830" s="23"/>
      <c r="Y830" s="23"/>
    </row>
    <row r="831" spans="1:27" ht="15.75" customHeight="1" x14ac:dyDescent="0.3">
      <c r="C831" s="159"/>
      <c r="D831" s="842" t="s">
        <v>723</v>
      </c>
      <c r="E831" s="843"/>
      <c r="F831" s="843"/>
      <c r="G831" s="843"/>
      <c r="H831" s="269">
        <v>41</v>
      </c>
      <c r="I831" s="270" t="s">
        <v>199</v>
      </c>
      <c r="J831" s="25"/>
      <c r="K831" s="264"/>
      <c r="N831" s="25"/>
      <c r="O831" s="25"/>
      <c r="P831" s="23"/>
      <c r="Q831" s="23"/>
      <c r="R831" s="23"/>
      <c r="S831" s="23"/>
      <c r="T831" s="23"/>
      <c r="U831" s="23"/>
      <c r="V831" s="23"/>
      <c r="W831" s="23"/>
      <c r="X831" s="23"/>
      <c r="Y831" s="23"/>
    </row>
    <row r="832" spans="1:27" ht="15.75" customHeight="1" x14ac:dyDescent="0.3">
      <c r="C832" s="159"/>
      <c r="D832" s="842" t="s">
        <v>724</v>
      </c>
      <c r="E832" s="843"/>
      <c r="F832" s="843"/>
      <c r="G832" s="843"/>
      <c r="H832" s="269">
        <v>395.07286390532545</v>
      </c>
      <c r="I832" s="270" t="s">
        <v>199</v>
      </c>
      <c r="N832" s="25"/>
      <c r="O832" s="25"/>
      <c r="P832" s="23"/>
      <c r="Q832" s="23"/>
      <c r="R832" s="23"/>
      <c r="S832" s="23"/>
      <c r="T832" s="23"/>
      <c r="U832" s="23"/>
      <c r="V832" s="23"/>
      <c r="W832" s="23"/>
      <c r="X832" s="23"/>
      <c r="Y832" s="23"/>
    </row>
    <row r="833" spans="3:25" ht="15.75" customHeight="1" x14ac:dyDescent="0.3">
      <c r="C833" s="159"/>
      <c r="D833" s="842" t="s">
        <v>725</v>
      </c>
      <c r="E833" s="843"/>
      <c r="F833" s="843"/>
      <c r="G833" s="843"/>
      <c r="H833" s="269">
        <v>170.79584569732936</v>
      </c>
      <c r="I833" s="270" t="s">
        <v>199</v>
      </c>
      <c r="J833" s="25"/>
      <c r="K833" s="264"/>
      <c r="N833" s="25"/>
      <c r="O833" s="25"/>
      <c r="P833" s="23"/>
      <c r="Q833" s="23"/>
      <c r="R833" s="23"/>
      <c r="S833" s="23"/>
      <c r="T833" s="23"/>
      <c r="U833" s="23"/>
      <c r="V833" s="23"/>
      <c r="W833" s="23"/>
      <c r="X833" s="23"/>
      <c r="Y833" s="23"/>
    </row>
    <row r="834" spans="3:25" ht="15.75" customHeight="1" x14ac:dyDescent="0.3">
      <c r="C834" s="159"/>
      <c r="D834" s="842" t="s">
        <v>726</v>
      </c>
      <c r="E834" s="843"/>
      <c r="F834" s="843"/>
      <c r="G834" s="843"/>
      <c r="H834" s="269">
        <v>298.71689544579863</v>
      </c>
      <c r="I834" s="270" t="s">
        <v>199</v>
      </c>
      <c r="J834" s="25"/>
      <c r="K834" s="264"/>
      <c r="L834" s="160"/>
      <c r="M834" s="379"/>
      <c r="N834" s="379"/>
      <c r="O834" s="379"/>
      <c r="P834" s="23"/>
      <c r="Q834" s="23"/>
      <c r="R834" s="23"/>
      <c r="S834" s="23"/>
      <c r="T834" s="23"/>
      <c r="U834" s="23"/>
      <c r="V834" s="23"/>
      <c r="W834" s="23"/>
      <c r="X834" s="23"/>
      <c r="Y834" s="23"/>
    </row>
    <row r="835" spans="3:25" ht="15.75" customHeight="1" x14ac:dyDescent="0.3">
      <c r="C835" s="159"/>
      <c r="D835" s="842" t="s">
        <v>727</v>
      </c>
      <c r="E835" s="843"/>
      <c r="F835" s="843"/>
      <c r="G835" s="843"/>
      <c r="H835" s="269">
        <v>116</v>
      </c>
      <c r="I835" s="270" t="s">
        <v>199</v>
      </c>
      <c r="J835" s="25"/>
      <c r="K835" s="264"/>
      <c r="L835" s="24"/>
      <c r="N835" s="25"/>
      <c r="O835" s="25"/>
      <c r="P835" s="23"/>
      <c r="Q835" s="23"/>
      <c r="R835" s="23"/>
      <c r="S835" s="23"/>
      <c r="T835" s="23"/>
      <c r="U835" s="23"/>
      <c r="V835" s="23"/>
      <c r="W835" s="23"/>
      <c r="X835" s="23"/>
      <c r="Y835" s="23"/>
    </row>
    <row r="836" spans="3:25" ht="15.75" customHeight="1" x14ac:dyDescent="0.3">
      <c r="C836" s="159"/>
      <c r="J836" s="25"/>
      <c r="K836" s="264"/>
      <c r="L836" s="277"/>
      <c r="M836" s="250"/>
      <c r="N836" s="250"/>
      <c r="O836" s="250"/>
      <c r="P836" s="23"/>
      <c r="Q836" s="23"/>
      <c r="R836" s="23"/>
      <c r="S836" s="23"/>
      <c r="T836" s="23"/>
      <c r="U836" s="23"/>
      <c r="V836" s="23"/>
      <c r="W836" s="23"/>
      <c r="X836" s="23"/>
      <c r="Y836" s="23"/>
    </row>
    <row r="837" spans="3:25" ht="15.75" customHeight="1" x14ac:dyDescent="0.3">
      <c r="C837" s="159"/>
      <c r="D837" s="842" t="s">
        <v>730</v>
      </c>
      <c r="E837" s="843"/>
      <c r="F837" s="843"/>
      <c r="G837" s="843"/>
      <c r="H837" s="269">
        <v>5476.0020539968236</v>
      </c>
      <c r="I837" s="270" t="s">
        <v>199</v>
      </c>
      <c r="J837" s="25"/>
      <c r="K837" s="264"/>
      <c r="L837" s="24"/>
      <c r="N837" s="25"/>
      <c r="O837" s="25"/>
      <c r="P837" s="23"/>
      <c r="Q837" s="23"/>
      <c r="R837" s="23"/>
      <c r="S837" s="23"/>
      <c r="T837" s="23"/>
      <c r="U837" s="23"/>
      <c r="V837" s="23"/>
      <c r="W837" s="23"/>
      <c r="X837" s="23"/>
      <c r="Y837" s="23"/>
    </row>
    <row r="838" spans="3:25" ht="15.75" customHeight="1" x14ac:dyDescent="0.3">
      <c r="C838" s="159"/>
      <c r="D838" s="842" t="s">
        <v>729</v>
      </c>
      <c r="E838" s="843"/>
      <c r="F838" s="843"/>
      <c r="G838" s="843"/>
      <c r="H838" s="269">
        <v>16588.782075298441</v>
      </c>
      <c r="I838" s="270" t="s">
        <v>199</v>
      </c>
      <c r="J838" s="25"/>
      <c r="K838" s="264"/>
      <c r="L838" s="24"/>
      <c r="N838" s="25"/>
      <c r="O838" s="25"/>
      <c r="P838" s="23"/>
      <c r="Q838" s="23"/>
      <c r="R838" s="23"/>
      <c r="S838" s="23"/>
      <c r="T838" s="23"/>
      <c r="U838" s="23"/>
      <c r="V838" s="23"/>
      <c r="W838" s="23"/>
      <c r="X838" s="23"/>
      <c r="Y838" s="23"/>
    </row>
    <row r="839" spans="3:25" ht="15.75" customHeight="1" x14ac:dyDescent="0.3">
      <c r="C839" s="159"/>
      <c r="D839" s="842" t="s">
        <v>731</v>
      </c>
      <c r="E839" s="843"/>
      <c r="F839" s="843"/>
      <c r="G839" s="843"/>
      <c r="H839" s="269">
        <v>5341</v>
      </c>
      <c r="I839" s="270" t="s">
        <v>199</v>
      </c>
      <c r="J839" s="25"/>
      <c r="K839" s="264"/>
      <c r="L839" s="24"/>
      <c r="N839" s="25"/>
      <c r="O839" s="25"/>
      <c r="P839" s="23"/>
      <c r="Q839" s="23"/>
      <c r="R839" s="23"/>
      <c r="S839" s="23"/>
      <c r="T839" s="23"/>
      <c r="U839" s="23"/>
      <c r="V839" s="23"/>
      <c r="W839" s="23"/>
      <c r="X839" s="23"/>
      <c r="Y839" s="23"/>
    </row>
    <row r="840" spans="3:25" ht="15.75" customHeight="1" x14ac:dyDescent="0.3">
      <c r="C840" s="159"/>
      <c r="D840" s="842" t="s">
        <v>732</v>
      </c>
      <c r="E840" s="843"/>
      <c r="F840" s="843"/>
      <c r="G840" s="843"/>
      <c r="H840" s="269">
        <v>2121.8654201183431</v>
      </c>
      <c r="I840" s="270" t="s">
        <v>199</v>
      </c>
      <c r="J840" s="25"/>
      <c r="K840" s="264"/>
      <c r="L840" s="24"/>
      <c r="N840" s="25"/>
      <c r="O840" s="25"/>
      <c r="P840" s="23"/>
      <c r="Q840" s="23"/>
      <c r="R840" s="23"/>
      <c r="S840" s="23"/>
      <c r="T840" s="23"/>
      <c r="U840" s="23"/>
      <c r="V840" s="23"/>
      <c r="W840" s="23"/>
      <c r="X840" s="23"/>
      <c r="Y840" s="23"/>
    </row>
    <row r="841" spans="3:25" ht="15.75" customHeight="1" x14ac:dyDescent="0.3">
      <c r="C841" s="159"/>
      <c r="D841" s="842" t="s">
        <v>733</v>
      </c>
      <c r="E841" s="843"/>
      <c r="F841" s="843"/>
      <c r="G841" s="843"/>
      <c r="H841" s="269">
        <v>10004.35821958457</v>
      </c>
      <c r="I841" s="270" t="s">
        <v>199</v>
      </c>
      <c r="J841" s="25"/>
      <c r="K841" s="264"/>
      <c r="L841" s="24"/>
      <c r="N841" s="25"/>
      <c r="O841" s="25"/>
      <c r="P841" s="23"/>
      <c r="Q841" s="23"/>
      <c r="R841" s="23"/>
      <c r="S841" s="23"/>
      <c r="T841" s="23"/>
      <c r="U841" s="23"/>
      <c r="V841" s="23"/>
      <c r="W841" s="23"/>
      <c r="X841" s="23"/>
      <c r="Y841" s="23"/>
    </row>
    <row r="842" spans="3:25" ht="15.75" customHeight="1" x14ac:dyDescent="0.3">
      <c r="C842" s="159"/>
      <c r="D842" s="842" t="s">
        <v>734</v>
      </c>
      <c r="E842" s="843"/>
      <c r="F842" s="843"/>
      <c r="G842" s="843"/>
      <c r="H842" s="269">
        <v>9071.5890955740851</v>
      </c>
      <c r="I842" s="270" t="s">
        <v>199</v>
      </c>
      <c r="J842" s="25"/>
      <c r="K842" s="264"/>
      <c r="L842" s="24"/>
      <c r="N842" s="25"/>
      <c r="O842" s="25"/>
      <c r="P842" s="23"/>
      <c r="Q842" s="23"/>
      <c r="R842" s="23"/>
      <c r="S842" s="23"/>
      <c r="T842" s="23"/>
      <c r="U842" s="23"/>
      <c r="V842" s="23"/>
      <c r="W842" s="23"/>
      <c r="X842" s="23"/>
      <c r="Y842" s="23"/>
    </row>
    <row r="843" spans="3:25" ht="15.75" customHeight="1" x14ac:dyDescent="0.3">
      <c r="C843" s="159"/>
      <c r="D843" s="842" t="s">
        <v>735</v>
      </c>
      <c r="E843" s="843"/>
      <c r="F843" s="843"/>
      <c r="G843" s="843"/>
      <c r="H843" s="269">
        <v>39550.924375189716</v>
      </c>
      <c r="I843" s="270" t="s">
        <v>199</v>
      </c>
      <c r="J843" s="25"/>
      <c r="K843" s="264"/>
      <c r="L843" s="24"/>
      <c r="N843" s="25"/>
      <c r="O843" s="25"/>
      <c r="P843" s="23"/>
      <c r="Q843" s="23"/>
      <c r="R843" s="23"/>
      <c r="S843" s="23"/>
      <c r="T843" s="23"/>
      <c r="U843" s="23"/>
      <c r="V843" s="23"/>
      <c r="W843" s="23"/>
      <c r="X843" s="23"/>
      <c r="Y843" s="23"/>
    </row>
    <row r="844" spans="3:25" ht="15.75" customHeight="1" x14ac:dyDescent="0.3">
      <c r="C844" s="159"/>
      <c r="D844" s="842" t="s">
        <v>736</v>
      </c>
      <c r="E844" s="843"/>
      <c r="F844" s="843"/>
      <c r="G844" s="843"/>
      <c r="H844" s="269">
        <v>11647</v>
      </c>
      <c r="I844" s="270" t="s">
        <v>199</v>
      </c>
      <c r="J844" s="25"/>
      <c r="K844" s="264"/>
      <c r="L844" s="24"/>
      <c r="N844" s="25"/>
      <c r="O844" s="25"/>
      <c r="P844" s="23"/>
      <c r="Q844" s="23"/>
      <c r="R844" s="23"/>
      <c r="S844" s="23"/>
      <c r="T844" s="23"/>
      <c r="U844" s="23"/>
      <c r="V844" s="23"/>
      <c r="W844" s="23"/>
      <c r="X844" s="23"/>
      <c r="Y844" s="23"/>
    </row>
    <row r="845" spans="3:25" ht="15.75" customHeight="1" x14ac:dyDescent="0.3">
      <c r="C845" s="159"/>
      <c r="D845" s="24"/>
      <c r="E845" s="25"/>
      <c r="F845" s="25"/>
      <c r="G845" s="25"/>
      <c r="H845" s="25"/>
      <c r="I845" s="25"/>
      <c r="J845" s="25"/>
      <c r="K845" s="264"/>
      <c r="L845" s="24"/>
      <c r="N845" s="25"/>
      <c r="O845" s="25"/>
      <c r="P845" s="23"/>
      <c r="Q845" s="23"/>
      <c r="R845" s="23"/>
      <c r="S845" s="23"/>
      <c r="T845" s="23"/>
      <c r="U845" s="23"/>
      <c r="V845" s="23"/>
      <c r="W845" s="23"/>
      <c r="X845" s="23"/>
      <c r="Y845" s="23"/>
    </row>
    <row r="846" spans="3:25" ht="15.75" customHeight="1" x14ac:dyDescent="0.3">
      <c r="C846" s="159"/>
      <c r="D846" s="842" t="s">
        <v>737</v>
      </c>
      <c r="E846" s="843"/>
      <c r="F846" s="843"/>
      <c r="G846" s="843"/>
      <c r="H846" s="269">
        <v>280</v>
      </c>
      <c r="I846" s="270" t="s">
        <v>199</v>
      </c>
      <c r="J846" s="25"/>
      <c r="K846" s="264"/>
      <c r="L846" s="24"/>
      <c r="N846" s="25"/>
      <c r="O846" s="25"/>
      <c r="P846" s="23"/>
      <c r="Q846" s="23"/>
      <c r="R846" s="23"/>
      <c r="S846" s="23"/>
      <c r="T846" s="23"/>
      <c r="U846" s="23"/>
      <c r="V846" s="23"/>
      <c r="W846" s="23"/>
      <c r="X846" s="23"/>
      <c r="Y846" s="23"/>
    </row>
    <row r="847" spans="3:25" ht="15.75" customHeight="1" x14ac:dyDescent="0.3">
      <c r="C847" s="159"/>
      <c r="D847" s="842" t="s">
        <v>738</v>
      </c>
      <c r="E847" s="843"/>
      <c r="F847" s="843"/>
      <c r="G847" s="843"/>
      <c r="H847" s="269">
        <v>1576</v>
      </c>
      <c r="I847" s="270" t="s">
        <v>199</v>
      </c>
      <c r="J847" s="25"/>
      <c r="K847" s="264"/>
      <c r="L847" s="24"/>
      <c r="N847" s="25"/>
      <c r="O847" s="25"/>
      <c r="P847" s="23"/>
      <c r="Q847" s="23"/>
      <c r="R847" s="23"/>
      <c r="S847" s="23"/>
      <c r="T847" s="23"/>
      <c r="U847" s="23"/>
      <c r="V847" s="23"/>
      <c r="W847" s="23"/>
      <c r="X847" s="23"/>
      <c r="Y847" s="23"/>
    </row>
    <row r="848" spans="3:25" ht="15.75" customHeight="1" x14ac:dyDescent="0.3">
      <c r="C848" s="159"/>
      <c r="D848" s="24"/>
      <c r="E848" s="25"/>
      <c r="F848" s="25"/>
      <c r="G848" s="25"/>
      <c r="H848" s="25"/>
      <c r="I848" s="25"/>
      <c r="J848" s="25"/>
      <c r="K848" s="264"/>
      <c r="L848" s="24"/>
      <c r="N848" s="25"/>
      <c r="O848" s="25"/>
      <c r="P848" s="23"/>
      <c r="Q848" s="23"/>
      <c r="R848" s="23"/>
      <c r="S848" s="23"/>
      <c r="T848" s="23"/>
      <c r="U848" s="23"/>
      <c r="V848" s="23"/>
      <c r="W848" s="23"/>
      <c r="X848" s="23"/>
      <c r="Y848" s="23"/>
    </row>
    <row r="849" spans="3:25" x14ac:dyDescent="0.3">
      <c r="C849" s="626" t="s">
        <v>740</v>
      </c>
      <c r="D849" s="628" t="s">
        <v>739</v>
      </c>
      <c r="E849" s="25"/>
      <c r="J849" s="25"/>
      <c r="P849" s="23"/>
      <c r="Q849" s="23"/>
      <c r="R849" s="23"/>
      <c r="S849" s="23"/>
      <c r="T849" s="23"/>
      <c r="U849" s="23"/>
      <c r="V849" s="23"/>
      <c r="W849" s="23"/>
      <c r="X849" s="23"/>
      <c r="Y849" s="23"/>
    </row>
    <row r="850" spans="3:25" x14ac:dyDescent="0.3">
      <c r="C850" s="25"/>
      <c r="K850" s="26"/>
      <c r="L850" s="26"/>
      <c r="M850" s="26"/>
      <c r="P850" s="23"/>
      <c r="Q850" s="23"/>
      <c r="R850" s="23"/>
      <c r="S850" s="23"/>
      <c r="T850" s="23"/>
      <c r="U850" s="23"/>
      <c r="V850" s="23"/>
      <c r="W850" s="23"/>
      <c r="X850" s="23"/>
      <c r="Y850" s="23"/>
    </row>
    <row r="851" spans="3:25" x14ac:dyDescent="0.3">
      <c r="C851" s="237" t="s">
        <v>103</v>
      </c>
      <c r="D851" s="238"/>
      <c r="E851" s="196">
        <v>5</v>
      </c>
      <c r="F851" s="196">
        <v>6.3</v>
      </c>
      <c r="G851" s="196">
        <v>8</v>
      </c>
      <c r="H851" s="196">
        <v>10</v>
      </c>
      <c r="I851" s="196">
        <v>12</v>
      </c>
      <c r="J851" s="196">
        <v>16</v>
      </c>
      <c r="K851" s="196">
        <v>20</v>
      </c>
      <c r="L851" s="196">
        <v>25</v>
      </c>
    </row>
    <row r="852" spans="3:25" ht="39.6" x14ac:dyDescent="0.3">
      <c r="C852" s="196" t="s">
        <v>559</v>
      </c>
      <c r="D852" s="206" t="s">
        <v>560</v>
      </c>
      <c r="E852" s="196"/>
      <c r="F852" s="196">
        <v>331</v>
      </c>
      <c r="G852" s="196"/>
      <c r="H852" s="196">
        <v>401</v>
      </c>
      <c r="I852" s="196"/>
      <c r="J852" s="196"/>
      <c r="K852" s="196"/>
      <c r="L852" s="196"/>
    </row>
    <row r="853" spans="3:25" ht="39.6" x14ac:dyDescent="0.3">
      <c r="C853" s="196" t="s">
        <v>561</v>
      </c>
      <c r="D853" s="206" t="s">
        <v>562</v>
      </c>
      <c r="E853" s="196"/>
      <c r="F853" s="196">
        <v>296</v>
      </c>
      <c r="G853" s="196"/>
      <c r="H853" s="196">
        <v>401</v>
      </c>
      <c r="I853" s="196"/>
      <c r="J853" s="196"/>
      <c r="K853" s="196"/>
      <c r="L853" s="196"/>
    </row>
    <row r="854" spans="3:25" ht="39.6" x14ac:dyDescent="0.3">
      <c r="C854" s="196" t="s">
        <v>563</v>
      </c>
      <c r="D854" s="206" t="s">
        <v>564</v>
      </c>
      <c r="E854" s="196"/>
      <c r="F854" s="196">
        <v>633</v>
      </c>
      <c r="G854" s="196"/>
      <c r="H854" s="196">
        <v>473</v>
      </c>
      <c r="I854" s="196"/>
      <c r="J854" s="196"/>
      <c r="K854" s="196"/>
      <c r="L854" s="196"/>
    </row>
    <row r="855" spans="3:25" ht="39.6" x14ac:dyDescent="0.3">
      <c r="C855" s="196" t="s">
        <v>565</v>
      </c>
      <c r="D855" s="206" t="s">
        <v>566</v>
      </c>
      <c r="E855" s="196"/>
      <c r="F855" s="196">
        <v>589</v>
      </c>
      <c r="G855" s="196"/>
      <c r="H855" s="196">
        <v>401</v>
      </c>
      <c r="I855" s="196"/>
      <c r="J855" s="196"/>
      <c r="K855" s="196"/>
      <c r="L855" s="196"/>
    </row>
    <row r="856" spans="3:25" ht="39.6" x14ac:dyDescent="0.3">
      <c r="C856" s="196" t="s">
        <v>567</v>
      </c>
      <c r="D856" s="206" t="s">
        <v>568</v>
      </c>
      <c r="E856" s="196">
        <v>616</v>
      </c>
      <c r="F856" s="196">
        <v>371</v>
      </c>
      <c r="G856" s="196">
        <v>543</v>
      </c>
      <c r="H856" s="196"/>
      <c r="I856" s="196"/>
      <c r="J856" s="196"/>
      <c r="K856" s="196"/>
      <c r="L856" s="196"/>
    </row>
    <row r="857" spans="3:25" ht="39.6" x14ac:dyDescent="0.3">
      <c r="C857" s="196" t="s">
        <v>569</v>
      </c>
      <c r="D857" s="206" t="s">
        <v>570</v>
      </c>
      <c r="E857" s="196">
        <v>568</v>
      </c>
      <c r="F857" s="196">
        <v>350</v>
      </c>
      <c r="G857" s="196">
        <v>461</v>
      </c>
      <c r="H857" s="196"/>
      <c r="I857" s="196"/>
      <c r="J857" s="196"/>
      <c r="K857" s="196"/>
      <c r="L857" s="196"/>
    </row>
    <row r="858" spans="3:25" ht="39.6" x14ac:dyDescent="0.3">
      <c r="C858" s="196" t="s">
        <v>571</v>
      </c>
      <c r="D858" s="206" t="s">
        <v>572</v>
      </c>
      <c r="E858" s="196">
        <v>606</v>
      </c>
      <c r="F858" s="196">
        <v>710</v>
      </c>
      <c r="G858" s="196">
        <v>543</v>
      </c>
      <c r="H858" s="196"/>
      <c r="I858" s="196"/>
      <c r="J858" s="196"/>
      <c r="K858" s="196"/>
      <c r="L858" s="196"/>
    </row>
    <row r="859" spans="3:25" ht="39.6" x14ac:dyDescent="0.3">
      <c r="C859" s="196" t="s">
        <v>573</v>
      </c>
      <c r="D859" s="206" t="s">
        <v>574</v>
      </c>
      <c r="E859" s="196"/>
      <c r="F859" s="196">
        <v>242</v>
      </c>
      <c r="G859" s="196"/>
      <c r="H859" s="196"/>
      <c r="I859" s="196"/>
      <c r="J859" s="196"/>
      <c r="K859" s="196"/>
      <c r="L859" s="196"/>
    </row>
    <row r="860" spans="3:25" ht="39.6" x14ac:dyDescent="0.3">
      <c r="C860" s="196" t="s">
        <v>575</v>
      </c>
      <c r="D860" s="206" t="s">
        <v>576</v>
      </c>
      <c r="E860" s="196"/>
      <c r="F860" s="196">
        <v>272</v>
      </c>
      <c r="G860" s="196"/>
      <c r="H860" s="196"/>
      <c r="I860" s="196"/>
      <c r="J860" s="196"/>
      <c r="K860" s="196"/>
      <c r="L860" s="196"/>
    </row>
    <row r="861" spans="3:25" ht="39.6" x14ac:dyDescent="0.3">
      <c r="C861" s="196" t="s">
        <v>577</v>
      </c>
      <c r="D861" s="206" t="s">
        <v>578</v>
      </c>
      <c r="E861" s="196">
        <v>1004</v>
      </c>
      <c r="F861" s="196"/>
      <c r="G861" s="196"/>
      <c r="H861" s="196"/>
      <c r="I861" s="196"/>
      <c r="J861" s="196"/>
      <c r="K861" s="196"/>
      <c r="L861" s="196"/>
    </row>
    <row r="862" spans="3:25" ht="26.4" x14ac:dyDescent="0.3">
      <c r="C862" s="196" t="s">
        <v>579</v>
      </c>
      <c r="D862" s="206" t="s">
        <v>580</v>
      </c>
      <c r="E862" s="196">
        <v>18</v>
      </c>
      <c r="F862" s="196">
        <v>79</v>
      </c>
      <c r="G862" s="196"/>
      <c r="H862" s="196"/>
      <c r="I862" s="196"/>
      <c r="J862" s="196"/>
      <c r="K862" s="196"/>
      <c r="L862" s="196"/>
    </row>
    <row r="863" spans="3:25" x14ac:dyDescent="0.3">
      <c r="C863" s="243" t="s">
        <v>384</v>
      </c>
      <c r="D863" s="244"/>
      <c r="E863" s="207">
        <v>2812</v>
      </c>
      <c r="F863" s="207">
        <v>3873</v>
      </c>
      <c r="G863" s="207">
        <v>1547</v>
      </c>
      <c r="H863" s="207">
        <v>1676</v>
      </c>
      <c r="I863" s="207">
        <v>0</v>
      </c>
      <c r="J863" s="207">
        <v>0</v>
      </c>
      <c r="K863" s="207">
        <v>0</v>
      </c>
      <c r="L863" s="207">
        <v>0</v>
      </c>
    </row>
    <row r="864" spans="3:25" x14ac:dyDescent="0.3">
      <c r="C864" s="26"/>
      <c r="E864" s="23"/>
      <c r="F864" s="23"/>
      <c r="G864" s="23"/>
      <c r="H864" s="23"/>
      <c r="I864" s="23"/>
      <c r="K864" s="26"/>
      <c r="L864" s="26"/>
      <c r="M864" s="26"/>
    </row>
    <row r="865" spans="1:27" x14ac:dyDescent="0.3">
      <c r="C865" s="23"/>
      <c r="D865" s="24"/>
      <c r="E865" s="25"/>
      <c r="F865" s="25"/>
      <c r="G865" s="25"/>
      <c r="H865" s="25"/>
      <c r="I865" s="25"/>
      <c r="J865" s="23"/>
      <c r="K865" s="23"/>
      <c r="L865" s="23"/>
      <c r="M865" s="26"/>
    </row>
    <row r="866" spans="1:27" x14ac:dyDescent="0.3">
      <c r="C866" s="159"/>
      <c r="D866" s="842" t="s">
        <v>743</v>
      </c>
      <c r="E866" s="843"/>
      <c r="F866" s="843"/>
      <c r="G866" s="843"/>
      <c r="H866" s="269">
        <v>2812</v>
      </c>
      <c r="I866" s="270" t="s">
        <v>199</v>
      </c>
      <c r="J866" s="25"/>
    </row>
    <row r="867" spans="1:27" ht="15.75" customHeight="1" x14ac:dyDescent="0.3">
      <c r="C867" s="159"/>
      <c r="D867" s="842" t="s">
        <v>744</v>
      </c>
      <c r="E867" s="843"/>
      <c r="F867" s="843"/>
      <c r="G867" s="843"/>
      <c r="H867" s="269">
        <v>3873</v>
      </c>
      <c r="I867" s="270" t="s">
        <v>199</v>
      </c>
      <c r="J867" s="25"/>
      <c r="P867" s="23"/>
      <c r="Q867" s="23"/>
      <c r="R867" s="23"/>
      <c r="S867" s="23"/>
      <c r="T867" s="23"/>
      <c r="U867" s="23"/>
      <c r="V867" s="23"/>
      <c r="W867" s="23"/>
      <c r="X867" s="23"/>
      <c r="Y867" s="23"/>
      <c r="Z867" s="23"/>
    </row>
    <row r="868" spans="1:27" ht="15.75" customHeight="1" x14ac:dyDescent="0.3">
      <c r="C868" s="159"/>
      <c r="D868" s="842" t="s">
        <v>745</v>
      </c>
      <c r="E868" s="843"/>
      <c r="F868" s="843"/>
      <c r="G868" s="843"/>
      <c r="H868" s="269">
        <v>1547</v>
      </c>
      <c r="I868" s="270" t="s">
        <v>199</v>
      </c>
      <c r="J868" s="25"/>
      <c r="P868" s="23"/>
      <c r="Q868" s="23"/>
      <c r="R868" s="23"/>
      <c r="S868" s="23"/>
      <c r="T868" s="23"/>
      <c r="U868" s="23"/>
      <c r="V868" s="23"/>
      <c r="W868" s="23"/>
      <c r="X868" s="23"/>
      <c r="Y868" s="23"/>
      <c r="Z868" s="23"/>
    </row>
    <row r="869" spans="1:27" ht="15.75" customHeight="1" x14ac:dyDescent="0.3">
      <c r="C869" s="159"/>
      <c r="D869" s="842" t="s">
        <v>746</v>
      </c>
      <c r="E869" s="843"/>
      <c r="F869" s="843"/>
      <c r="G869" s="843"/>
      <c r="H869" s="269">
        <v>1676</v>
      </c>
      <c r="I869" s="270" t="s">
        <v>199</v>
      </c>
      <c r="J869" s="25"/>
      <c r="P869" s="23"/>
      <c r="Q869" s="23"/>
      <c r="R869" s="23"/>
      <c r="S869" s="23"/>
      <c r="T869" s="23"/>
      <c r="U869" s="23"/>
      <c r="V869" s="23"/>
      <c r="W869" s="23"/>
      <c r="X869" s="23"/>
      <c r="Y869" s="23"/>
      <c r="Z869" s="23"/>
    </row>
    <row r="870" spans="1:27" ht="15.75" customHeight="1" x14ac:dyDescent="0.3">
      <c r="C870" s="626"/>
      <c r="D870" s="24"/>
      <c r="E870" s="25"/>
      <c r="F870" s="25"/>
      <c r="G870" s="25"/>
      <c r="H870" s="25"/>
      <c r="I870" s="25"/>
      <c r="J870" s="25"/>
      <c r="P870" s="23"/>
      <c r="Q870" s="23"/>
      <c r="R870" s="23"/>
      <c r="S870" s="23"/>
      <c r="T870" s="23"/>
      <c r="U870" s="23"/>
      <c r="V870" s="23"/>
      <c r="W870" s="23"/>
      <c r="X870" s="23"/>
      <c r="Y870" s="23"/>
      <c r="Z870" s="23"/>
    </row>
    <row r="871" spans="1:27" s="293" customFormat="1" x14ac:dyDescent="0.3">
      <c r="A871" s="281"/>
      <c r="B871" s="281"/>
      <c r="C871" s="634" t="s">
        <v>750</v>
      </c>
      <c r="D871" s="305" t="s">
        <v>984</v>
      </c>
      <c r="E871" s="282"/>
      <c r="F871" s="282"/>
      <c r="G871" s="282"/>
      <c r="H871" s="282"/>
      <c r="I871" s="282"/>
      <c r="J871" s="282"/>
      <c r="K871" s="282"/>
      <c r="L871" s="282"/>
      <c r="M871" s="282"/>
      <c r="N871" s="284"/>
      <c r="O871" s="284"/>
      <c r="AA871" s="284"/>
    </row>
    <row r="872" spans="1:27" s="293" customFormat="1" x14ac:dyDescent="0.3">
      <c r="A872" s="281"/>
      <c r="B872" s="281"/>
      <c r="C872" s="634"/>
      <c r="D872" s="281"/>
      <c r="E872" s="282"/>
      <c r="F872" s="282"/>
      <c r="G872" s="282"/>
      <c r="H872" s="282"/>
      <c r="I872" s="282"/>
      <c r="J872" s="282"/>
      <c r="K872" s="282"/>
      <c r="L872" s="282"/>
      <c r="M872" s="282"/>
      <c r="N872" s="284"/>
      <c r="O872" s="284"/>
      <c r="AA872" s="284"/>
    </row>
    <row r="873" spans="1:27" s="293" customFormat="1" x14ac:dyDescent="0.3">
      <c r="A873" s="281"/>
      <c r="B873" s="281"/>
      <c r="C873" s="634"/>
      <c r="D873" s="842" t="s">
        <v>747</v>
      </c>
      <c r="E873" s="843"/>
      <c r="F873" s="843"/>
      <c r="G873" s="843"/>
      <c r="H873" s="269">
        <v>1151.81</v>
      </c>
      <c r="I873" s="270" t="s">
        <v>24</v>
      </c>
      <c r="J873" s="282"/>
      <c r="AA873" s="284"/>
    </row>
    <row r="874" spans="1:27" s="293" customFormat="1" x14ac:dyDescent="0.3">
      <c r="A874" s="281"/>
      <c r="B874" s="281"/>
      <c r="C874" s="634"/>
      <c r="D874" s="842" t="s">
        <v>748</v>
      </c>
      <c r="E874" s="843"/>
      <c r="F874" s="843"/>
      <c r="G874" s="843"/>
      <c r="H874" s="269">
        <v>1151.81</v>
      </c>
      <c r="I874" s="270" t="s">
        <v>24</v>
      </c>
      <c r="J874" s="282"/>
      <c r="K874" s="282"/>
      <c r="L874" s="282"/>
      <c r="M874" s="282"/>
      <c r="N874" s="284"/>
      <c r="O874" s="284"/>
      <c r="AA874" s="284"/>
    </row>
    <row r="875" spans="1:27" s="630" customFormat="1" x14ac:dyDescent="0.3">
      <c r="A875" s="603"/>
      <c r="B875" s="603"/>
      <c r="C875" s="634"/>
      <c r="J875" s="304"/>
      <c r="K875" s="304"/>
      <c r="L875" s="304"/>
      <c r="M875" s="304"/>
      <c r="N875" s="629"/>
      <c r="O875" s="629"/>
      <c r="AA875" s="629"/>
    </row>
    <row r="876" spans="1:27" s="630" customFormat="1" x14ac:dyDescent="0.3">
      <c r="A876" s="603"/>
      <c r="B876" s="603"/>
      <c r="C876" s="634" t="s">
        <v>751</v>
      </c>
      <c r="D876" s="305" t="s">
        <v>985</v>
      </c>
      <c r="J876" s="304"/>
      <c r="K876" s="304"/>
      <c r="L876" s="304"/>
      <c r="M876" s="304"/>
      <c r="N876" s="629"/>
      <c r="O876" s="629"/>
      <c r="AA876" s="629"/>
    </row>
    <row r="877" spans="1:27" s="630" customFormat="1" x14ac:dyDescent="0.3">
      <c r="A877" s="603"/>
      <c r="B877" s="603"/>
      <c r="C877" s="634"/>
      <c r="J877" s="304"/>
      <c r="K877" s="304"/>
      <c r="L877" s="304"/>
      <c r="M877" s="304"/>
      <c r="N877" s="629"/>
      <c r="O877" s="629"/>
      <c r="AA877" s="629"/>
    </row>
    <row r="878" spans="1:27" s="630" customFormat="1" x14ac:dyDescent="0.3">
      <c r="A878" s="603"/>
      <c r="B878" s="603"/>
      <c r="C878" s="634"/>
      <c r="D878" s="842" t="s">
        <v>749</v>
      </c>
      <c r="E878" s="843"/>
      <c r="F878" s="843"/>
      <c r="G878" s="843"/>
      <c r="H878" s="269">
        <v>214.0436</v>
      </c>
      <c r="I878" s="270" t="s">
        <v>4</v>
      </c>
      <c r="J878" s="304"/>
      <c r="K878" s="304"/>
      <c r="L878" s="304"/>
      <c r="M878" s="304"/>
      <c r="N878" s="629"/>
      <c r="O878" s="629"/>
      <c r="AA878" s="629"/>
    </row>
    <row r="879" spans="1:27" s="630" customFormat="1" x14ac:dyDescent="0.3">
      <c r="A879" s="603"/>
      <c r="B879" s="603"/>
      <c r="C879" s="634"/>
      <c r="D879" s="281"/>
      <c r="E879" s="282"/>
      <c r="F879" s="282"/>
      <c r="G879" s="282"/>
      <c r="H879" s="282"/>
      <c r="I879" s="282"/>
      <c r="J879" s="304"/>
      <c r="K879" s="304"/>
      <c r="L879" s="304"/>
      <c r="M879" s="304"/>
      <c r="N879" s="629"/>
      <c r="O879" s="629"/>
      <c r="AA879" s="629"/>
    </row>
    <row r="880" spans="1:27" s="293" customFormat="1" x14ac:dyDescent="0.3">
      <c r="A880" s="281"/>
      <c r="B880" s="281"/>
      <c r="C880" s="634" t="s">
        <v>758</v>
      </c>
      <c r="D880" s="603" t="s">
        <v>757</v>
      </c>
      <c r="E880" s="282"/>
      <c r="F880" s="282"/>
      <c r="G880" s="282"/>
      <c r="H880" s="282"/>
      <c r="I880" s="282"/>
      <c r="J880" s="282"/>
      <c r="K880" s="282"/>
      <c r="L880" s="282"/>
      <c r="M880" s="282"/>
      <c r="N880" s="284"/>
      <c r="O880" s="284"/>
      <c r="AA880" s="284"/>
    </row>
    <row r="881" spans="1:27" s="293" customFormat="1" x14ac:dyDescent="0.3">
      <c r="A881" s="281"/>
      <c r="B881" s="281"/>
      <c r="C881" s="280"/>
      <c r="D881" s="603"/>
      <c r="E881" s="282"/>
      <c r="F881" s="282"/>
      <c r="G881" s="282"/>
      <c r="H881" s="282"/>
      <c r="I881" s="282"/>
      <c r="J881" s="282"/>
      <c r="K881" s="282"/>
      <c r="L881" s="282"/>
      <c r="M881" s="282"/>
      <c r="N881" s="284"/>
      <c r="O881" s="284"/>
      <c r="P881" s="284"/>
      <c r="Q881" s="284"/>
      <c r="R881" s="284"/>
      <c r="S881" s="284"/>
      <c r="T881" s="284"/>
      <c r="U881" s="284"/>
      <c r="V881" s="284"/>
      <c r="W881" s="284"/>
      <c r="X881" s="284"/>
      <c r="Y881" s="284"/>
      <c r="Z881" s="284"/>
      <c r="AA881" s="284"/>
    </row>
    <row r="882" spans="1:27" s="278" customFormat="1" ht="5.25" customHeight="1" x14ac:dyDescent="0.3">
      <c r="A882" s="277"/>
      <c r="B882" s="277"/>
      <c r="C882" s="291"/>
      <c r="D882" s="250"/>
      <c r="E882" s="250"/>
      <c r="F882" s="250"/>
      <c r="G882" s="250"/>
      <c r="H882" s="250"/>
      <c r="I882" s="250"/>
      <c r="J882" s="250"/>
      <c r="K882" s="250"/>
      <c r="L882" s="250"/>
      <c r="M882" s="250"/>
      <c r="N882" s="279"/>
      <c r="O882" s="279"/>
      <c r="P882" s="279"/>
      <c r="Q882" s="279"/>
      <c r="R882" s="279"/>
      <c r="S882" s="279"/>
      <c r="T882" s="279"/>
      <c r="U882" s="279"/>
      <c r="V882" s="279"/>
      <c r="W882" s="279"/>
      <c r="X882" s="279"/>
      <c r="Y882" s="279"/>
      <c r="Z882" s="279"/>
      <c r="AA882" s="279"/>
    </row>
    <row r="883" spans="1:27" s="278" customFormat="1" ht="14.4" hidden="1" x14ac:dyDescent="0.3">
      <c r="A883" s="277"/>
      <c r="B883" s="277"/>
      <c r="C883" s="291"/>
      <c r="D883" s="250"/>
      <c r="E883" s="250"/>
      <c r="F883" s="898" t="s">
        <v>463</v>
      </c>
      <c r="G883" s="898"/>
      <c r="H883" s="898"/>
      <c r="I883" s="464"/>
      <c r="J883" s="250"/>
      <c r="K883" s="249"/>
      <c r="L883" s="249"/>
      <c r="M883" s="250"/>
      <c r="N883" s="279"/>
      <c r="O883" s="279"/>
      <c r="P883" s="279"/>
      <c r="Q883" s="279"/>
      <c r="R883" s="279"/>
      <c r="S883" s="279"/>
      <c r="T883" s="279"/>
      <c r="U883" s="279"/>
      <c r="V883" s="279"/>
      <c r="W883" s="279"/>
      <c r="X883" s="279"/>
      <c r="Y883" s="279"/>
      <c r="Z883" s="279"/>
      <c r="AA883" s="279"/>
    </row>
    <row r="884" spans="1:27" s="278" customFormat="1" ht="14.4" x14ac:dyDescent="0.3">
      <c r="A884" s="277"/>
      <c r="B884" s="277"/>
      <c r="C884" s="480" t="s">
        <v>277</v>
      </c>
      <c r="D884" s="163" t="s">
        <v>1</v>
      </c>
      <c r="E884" s="163" t="s">
        <v>18</v>
      </c>
      <c r="F884" s="161" t="s">
        <v>17</v>
      </c>
      <c r="G884" s="162" t="s">
        <v>18</v>
      </c>
      <c r="H884" s="163" t="s">
        <v>22</v>
      </c>
      <c r="I884" s="163" t="s">
        <v>125</v>
      </c>
      <c r="J884" s="464"/>
      <c r="K884" s="249"/>
      <c r="L884" s="249"/>
      <c r="M884" s="250"/>
      <c r="N884" s="279"/>
      <c r="O884" s="279"/>
      <c r="P884" s="279"/>
      <c r="Q884" s="279"/>
      <c r="R884" s="279"/>
      <c r="S884" s="279"/>
      <c r="T884" s="279"/>
      <c r="U884" s="279"/>
      <c r="V884" s="279"/>
      <c r="W884" s="279"/>
      <c r="X884" s="279"/>
      <c r="Y884" s="279"/>
      <c r="Z884" s="279"/>
      <c r="AA884" s="279"/>
    </row>
    <row r="885" spans="1:27" s="278" customFormat="1" ht="26.4" x14ac:dyDescent="0.3">
      <c r="A885" s="277"/>
      <c r="B885" s="277"/>
      <c r="C885" s="481" t="s">
        <v>221</v>
      </c>
      <c r="D885" s="163">
        <v>2</v>
      </c>
      <c r="E885" s="163">
        <v>9.8000000000000007</v>
      </c>
      <c r="F885" s="161"/>
      <c r="G885" s="162"/>
      <c r="H885" s="163"/>
      <c r="I885" s="163">
        <v>19.600000000000001</v>
      </c>
      <c r="J885" s="172" t="s">
        <v>475</v>
      </c>
      <c r="K885" s="173" t="s">
        <v>42</v>
      </c>
      <c r="M885" s="250"/>
      <c r="N885" s="279"/>
      <c r="O885" s="279"/>
      <c r="P885" s="279"/>
      <c r="Q885" s="279"/>
      <c r="R885" s="279"/>
      <c r="S885" s="279"/>
      <c r="T885" s="279"/>
      <c r="U885" s="279"/>
      <c r="V885" s="279"/>
      <c r="W885" s="279"/>
      <c r="X885" s="279"/>
      <c r="Y885" s="279"/>
      <c r="Z885" s="279"/>
      <c r="AA885" s="279"/>
    </row>
    <row r="886" spans="1:27" s="278" customFormat="1" ht="14.4" x14ac:dyDescent="0.3">
      <c r="A886" s="277"/>
      <c r="B886" s="277"/>
      <c r="C886" s="171"/>
      <c r="D886" s="163"/>
      <c r="E886" s="163"/>
      <c r="F886" s="161"/>
      <c r="G886" s="162"/>
      <c r="H886" s="163"/>
      <c r="I886" s="163">
        <v>0</v>
      </c>
      <c r="J886" s="163">
        <v>4</v>
      </c>
      <c r="K886" s="482">
        <v>78.400000000000006</v>
      </c>
      <c r="M886" s="250"/>
      <c r="N886" s="279"/>
      <c r="O886" s="279"/>
      <c r="P886" s="279"/>
      <c r="Q886" s="279"/>
      <c r="R886" s="279"/>
      <c r="S886" s="279"/>
      <c r="T886" s="279"/>
      <c r="U886" s="279"/>
      <c r="V886" s="279"/>
      <c r="W886" s="279"/>
      <c r="X886" s="279"/>
      <c r="Y886" s="279"/>
      <c r="Z886" s="279"/>
      <c r="AA886" s="279"/>
    </row>
    <row r="887" spans="1:27" s="278" customFormat="1" ht="14.4" x14ac:dyDescent="0.3">
      <c r="A887" s="277"/>
      <c r="B887" s="277"/>
      <c r="C887" s="463" t="s">
        <v>220</v>
      </c>
      <c r="D887" s="163"/>
      <c r="E887" s="163"/>
      <c r="F887" s="161"/>
      <c r="G887" s="162"/>
      <c r="H887" s="163"/>
      <c r="I887" s="163">
        <v>0</v>
      </c>
      <c r="J887" s="163"/>
      <c r="K887" s="482">
        <v>0</v>
      </c>
      <c r="M887" s="250"/>
      <c r="N887" s="279"/>
      <c r="O887" s="279"/>
      <c r="P887" s="279"/>
      <c r="Q887" s="279"/>
      <c r="R887" s="279"/>
      <c r="S887" s="279"/>
      <c r="T887" s="279"/>
      <c r="U887" s="279"/>
      <c r="V887" s="279"/>
      <c r="W887" s="279"/>
      <c r="X887" s="279"/>
      <c r="Y887" s="279"/>
      <c r="Z887" s="279"/>
      <c r="AA887" s="279"/>
    </row>
    <row r="888" spans="1:27" s="278" customFormat="1" ht="14.4" x14ac:dyDescent="0.3">
      <c r="A888" s="277"/>
      <c r="B888" s="277"/>
      <c r="C888" s="463"/>
      <c r="D888" s="163">
        <v>5.0999999999999996</v>
      </c>
      <c r="E888" s="163">
        <v>2.52</v>
      </c>
      <c r="F888" s="163">
        <v>1.2849999999999999</v>
      </c>
      <c r="G888" s="483">
        <v>1.2</v>
      </c>
      <c r="H888" s="163">
        <v>4</v>
      </c>
      <c r="I888" s="163">
        <v>6.6839999999999993</v>
      </c>
      <c r="J888" s="163"/>
      <c r="K888" s="482">
        <v>0</v>
      </c>
      <c r="M888" s="250"/>
      <c r="N888" s="279"/>
      <c r="O888" s="279"/>
      <c r="P888" s="279"/>
      <c r="Q888" s="279"/>
      <c r="R888" s="279"/>
      <c r="S888" s="279"/>
      <c r="T888" s="279"/>
      <c r="U888" s="279"/>
      <c r="V888" s="279"/>
      <c r="W888" s="279"/>
      <c r="X888" s="279"/>
      <c r="Y888" s="279"/>
      <c r="Z888" s="279"/>
      <c r="AA888" s="279"/>
    </row>
    <row r="889" spans="1:27" s="278" customFormat="1" ht="14.4" x14ac:dyDescent="0.3">
      <c r="A889" s="277"/>
      <c r="B889" s="277"/>
      <c r="C889" s="463"/>
      <c r="D889" s="163">
        <v>4.8</v>
      </c>
      <c r="E889" s="163">
        <v>2.52</v>
      </c>
      <c r="F889" s="163">
        <v>1.21</v>
      </c>
      <c r="G889" s="483">
        <v>1.2</v>
      </c>
      <c r="H889" s="163">
        <v>4</v>
      </c>
      <c r="I889" s="163">
        <v>6.2880000000000003</v>
      </c>
      <c r="J889" s="482">
        <v>8</v>
      </c>
      <c r="K889" s="482">
        <v>53.471999999999994</v>
      </c>
      <c r="M889" s="250"/>
      <c r="N889" s="279"/>
      <c r="O889" s="279"/>
      <c r="P889" s="279"/>
      <c r="Q889" s="279"/>
      <c r="R889" s="279"/>
      <c r="S889" s="279"/>
      <c r="T889" s="279"/>
      <c r="U889" s="279"/>
      <c r="V889" s="279"/>
      <c r="W889" s="279"/>
      <c r="X889" s="279"/>
      <c r="Y889" s="279"/>
      <c r="Z889" s="279"/>
      <c r="AA889" s="279"/>
    </row>
    <row r="890" spans="1:27" s="278" customFormat="1" ht="14.4" x14ac:dyDescent="0.3">
      <c r="A890" s="277"/>
      <c r="B890" s="277"/>
      <c r="C890" s="463" t="s">
        <v>205</v>
      </c>
      <c r="D890" s="163"/>
      <c r="E890" s="163"/>
      <c r="F890" s="163"/>
      <c r="G890" s="483"/>
      <c r="H890" s="163"/>
      <c r="I890" s="163">
        <v>0</v>
      </c>
      <c r="J890" s="482">
        <v>16</v>
      </c>
      <c r="K890" s="482">
        <v>100.608</v>
      </c>
      <c r="M890" s="250"/>
      <c r="N890" s="279"/>
      <c r="O890" s="279"/>
      <c r="P890" s="279"/>
      <c r="Q890" s="279"/>
      <c r="R890" s="279"/>
      <c r="S890" s="279"/>
      <c r="T890" s="279"/>
      <c r="U890" s="279"/>
      <c r="V890" s="279"/>
      <c r="W890" s="279"/>
      <c r="X890" s="279"/>
      <c r="Y890" s="279"/>
      <c r="Z890" s="279"/>
      <c r="AA890" s="279"/>
    </row>
    <row r="891" spans="1:27" s="278" customFormat="1" ht="14.4" x14ac:dyDescent="0.3">
      <c r="A891" s="277"/>
      <c r="B891" s="277"/>
      <c r="C891" s="463" t="s">
        <v>207</v>
      </c>
      <c r="D891" s="163">
        <v>27.4</v>
      </c>
      <c r="E891" s="163">
        <v>3.5</v>
      </c>
      <c r="F891" s="163">
        <v>2.0499999999999998</v>
      </c>
      <c r="G891" s="483">
        <v>2.1</v>
      </c>
      <c r="H891" s="163">
        <v>1</v>
      </c>
      <c r="I891" s="163">
        <v>91.594999999999999</v>
      </c>
      <c r="J891" s="482"/>
      <c r="K891" s="482">
        <v>0</v>
      </c>
      <c r="M891" s="250"/>
      <c r="N891" s="279"/>
      <c r="O891" s="279"/>
      <c r="P891" s="279"/>
      <c r="Q891" s="279"/>
      <c r="R891" s="279"/>
      <c r="S891" s="279"/>
      <c r="T891" s="279"/>
      <c r="U891" s="279"/>
      <c r="V891" s="279"/>
      <c r="W891" s="279"/>
      <c r="X891" s="279"/>
      <c r="Y891" s="279"/>
      <c r="Z891" s="279"/>
      <c r="AA891" s="279"/>
    </row>
    <row r="892" spans="1:27" s="278" customFormat="1" ht="14.4" x14ac:dyDescent="0.3">
      <c r="A892" s="277"/>
      <c r="B892" s="277"/>
      <c r="C892" s="463"/>
      <c r="D892" s="163"/>
      <c r="E892" s="163"/>
      <c r="F892" s="163">
        <v>0.8</v>
      </c>
      <c r="G892" s="483">
        <v>2.1</v>
      </c>
      <c r="H892" s="163">
        <v>2</v>
      </c>
      <c r="I892" s="163">
        <v>-3.3600000000000003</v>
      </c>
      <c r="J892" s="482">
        <v>4</v>
      </c>
      <c r="K892" s="482">
        <v>366.38</v>
      </c>
      <c r="M892" s="250"/>
      <c r="N892" s="279"/>
      <c r="O892" s="279"/>
      <c r="P892" s="279"/>
      <c r="Q892" s="279"/>
      <c r="R892" s="279"/>
      <c r="S892" s="279"/>
      <c r="T892" s="279"/>
      <c r="U892" s="279"/>
      <c r="V892" s="279"/>
      <c r="W892" s="279"/>
      <c r="X892" s="279"/>
      <c r="Y892" s="279"/>
      <c r="Z892" s="279"/>
      <c r="AA892" s="279"/>
    </row>
    <row r="893" spans="1:27" s="278" customFormat="1" ht="14.4" x14ac:dyDescent="0.3">
      <c r="A893" s="277"/>
      <c r="B893" s="277"/>
      <c r="C893" s="463" t="s">
        <v>206</v>
      </c>
      <c r="D893" s="163">
        <v>12.5</v>
      </c>
      <c r="E893" s="163">
        <v>1.5</v>
      </c>
      <c r="F893" s="163"/>
      <c r="G893" s="483"/>
      <c r="H893" s="163"/>
      <c r="I893" s="163">
        <v>18.75</v>
      </c>
      <c r="J893" s="482"/>
      <c r="K893" s="482">
        <v>0</v>
      </c>
      <c r="M893" s="250"/>
      <c r="N893" s="279"/>
      <c r="O893" s="279"/>
      <c r="P893" s="279"/>
      <c r="Q893" s="279"/>
      <c r="R893" s="279"/>
      <c r="S893" s="279"/>
      <c r="T893" s="279"/>
      <c r="U893" s="279"/>
      <c r="V893" s="279"/>
      <c r="W893" s="279"/>
      <c r="X893" s="279"/>
      <c r="Y893" s="279"/>
      <c r="Z893" s="279"/>
      <c r="AA893" s="279"/>
    </row>
    <row r="894" spans="1:27" s="278" customFormat="1" ht="14.4" x14ac:dyDescent="0.3">
      <c r="A894" s="277"/>
      <c r="B894" s="277"/>
      <c r="C894" s="463"/>
      <c r="D894" s="163">
        <v>1</v>
      </c>
      <c r="E894" s="163">
        <v>2.6</v>
      </c>
      <c r="F894" s="163"/>
      <c r="G894" s="483"/>
      <c r="H894" s="163"/>
      <c r="I894" s="163">
        <v>2.6</v>
      </c>
      <c r="J894" s="482">
        <v>4</v>
      </c>
      <c r="K894" s="482">
        <v>75</v>
      </c>
      <c r="M894" s="250"/>
      <c r="N894" s="279"/>
      <c r="O894" s="279"/>
      <c r="P894" s="279"/>
      <c r="Q894" s="279"/>
      <c r="R894" s="279"/>
      <c r="S894" s="279"/>
      <c r="T894" s="279"/>
      <c r="U894" s="279"/>
      <c r="V894" s="279"/>
      <c r="W894" s="279"/>
      <c r="X894" s="279"/>
      <c r="Y894" s="279"/>
      <c r="Z894" s="279"/>
      <c r="AA894" s="279"/>
    </row>
    <row r="895" spans="1:27" s="278" customFormat="1" ht="14.4" x14ac:dyDescent="0.3">
      <c r="A895" s="277"/>
      <c r="B895" s="277"/>
      <c r="C895" s="463" t="s">
        <v>208</v>
      </c>
      <c r="D895" s="163">
        <v>2</v>
      </c>
      <c r="E895" s="163">
        <v>2.52</v>
      </c>
      <c r="F895" s="163"/>
      <c r="G895" s="483"/>
      <c r="H895" s="163"/>
      <c r="I895" s="163">
        <v>5.04</v>
      </c>
      <c r="J895" s="482">
        <v>4</v>
      </c>
      <c r="K895" s="482">
        <v>10.4</v>
      </c>
      <c r="M895" s="250"/>
      <c r="N895" s="279"/>
      <c r="O895" s="279"/>
      <c r="P895" s="279"/>
      <c r="Q895" s="279"/>
      <c r="R895" s="279"/>
      <c r="S895" s="279"/>
      <c r="T895" s="279"/>
      <c r="U895" s="279"/>
      <c r="V895" s="279"/>
      <c r="W895" s="279"/>
      <c r="X895" s="279"/>
      <c r="Y895" s="279"/>
      <c r="Z895" s="279"/>
      <c r="AA895" s="279"/>
    </row>
    <row r="896" spans="1:27" s="278" customFormat="1" ht="14.4" x14ac:dyDescent="0.3">
      <c r="A896" s="277"/>
      <c r="B896" s="277"/>
      <c r="C896" s="463" t="s">
        <v>219</v>
      </c>
      <c r="D896" s="163">
        <v>3.6</v>
      </c>
      <c r="E896" s="163">
        <v>2.52</v>
      </c>
      <c r="F896" s="163"/>
      <c r="G896" s="483"/>
      <c r="H896" s="163"/>
      <c r="I896" s="163">
        <v>9.072000000000001</v>
      </c>
      <c r="J896" s="482">
        <v>4</v>
      </c>
      <c r="K896" s="482">
        <v>20.16</v>
      </c>
      <c r="M896" s="250"/>
      <c r="N896" s="279"/>
      <c r="O896" s="279"/>
      <c r="P896" s="279"/>
      <c r="Q896" s="279"/>
      <c r="R896" s="279"/>
      <c r="S896" s="279"/>
      <c r="T896" s="279"/>
      <c r="U896" s="279"/>
      <c r="V896" s="279"/>
      <c r="W896" s="279"/>
      <c r="X896" s="279"/>
      <c r="Y896" s="279"/>
      <c r="Z896" s="279"/>
      <c r="AA896" s="279"/>
    </row>
    <row r="897" spans="1:27" s="278" customFormat="1" ht="14.4" x14ac:dyDescent="0.3">
      <c r="A897" s="277"/>
      <c r="B897" s="277"/>
      <c r="C897" s="463" t="s">
        <v>209</v>
      </c>
      <c r="D897" s="163">
        <v>2</v>
      </c>
      <c r="E897" s="163">
        <v>2.52</v>
      </c>
      <c r="F897" s="163"/>
      <c r="G897" s="483"/>
      <c r="H897" s="163"/>
      <c r="I897" s="163">
        <v>5.04</v>
      </c>
      <c r="J897" s="482">
        <v>4</v>
      </c>
      <c r="K897" s="482">
        <v>36.288000000000004</v>
      </c>
      <c r="M897" s="250"/>
      <c r="N897" s="279"/>
      <c r="O897" s="279"/>
      <c r="P897" s="279"/>
      <c r="Q897" s="279"/>
      <c r="R897" s="279"/>
      <c r="S897" s="279"/>
      <c r="T897" s="279"/>
      <c r="U897" s="279"/>
      <c r="V897" s="279"/>
      <c r="W897" s="279"/>
      <c r="X897" s="279"/>
      <c r="Y897" s="279"/>
      <c r="Z897" s="279"/>
      <c r="AA897" s="279"/>
    </row>
    <row r="898" spans="1:27" s="278" customFormat="1" ht="14.4" x14ac:dyDescent="0.3">
      <c r="A898" s="277"/>
      <c r="B898" s="277"/>
      <c r="C898" s="463" t="s">
        <v>210</v>
      </c>
      <c r="D898" s="163">
        <v>2</v>
      </c>
      <c r="E898" s="163">
        <v>3</v>
      </c>
      <c r="F898" s="163"/>
      <c r="G898" s="483"/>
      <c r="H898" s="163"/>
      <c r="I898" s="163">
        <v>6</v>
      </c>
      <c r="J898" s="482">
        <v>8</v>
      </c>
      <c r="K898" s="482">
        <v>40.32</v>
      </c>
      <c r="M898" s="250"/>
      <c r="N898" s="279"/>
      <c r="O898" s="279"/>
      <c r="P898" s="279"/>
      <c r="Q898" s="279"/>
      <c r="R898" s="279"/>
      <c r="S898" s="279"/>
      <c r="T898" s="279"/>
      <c r="U898" s="279"/>
      <c r="V898" s="279"/>
      <c r="W898" s="279"/>
      <c r="X898" s="279"/>
      <c r="Y898" s="279"/>
      <c r="Z898" s="279"/>
      <c r="AA898" s="279"/>
    </row>
    <row r="899" spans="1:27" s="278" customFormat="1" ht="14.4" x14ac:dyDescent="0.3">
      <c r="A899" s="277"/>
      <c r="B899" s="277"/>
      <c r="C899" s="463" t="s">
        <v>211</v>
      </c>
      <c r="D899" s="163">
        <v>1.4</v>
      </c>
      <c r="E899" s="163">
        <v>2.6</v>
      </c>
      <c r="F899" s="163"/>
      <c r="G899" s="483"/>
      <c r="H899" s="163"/>
      <c r="I899" s="163">
        <v>3.6399999999999997</v>
      </c>
      <c r="J899" s="482">
        <v>8</v>
      </c>
      <c r="K899" s="482">
        <v>48</v>
      </c>
      <c r="M899" s="250"/>
      <c r="N899" s="279"/>
      <c r="O899" s="279"/>
      <c r="P899" s="279"/>
      <c r="Q899" s="279"/>
      <c r="R899" s="279"/>
      <c r="S899" s="279"/>
      <c r="T899" s="279"/>
      <c r="U899" s="279"/>
      <c r="V899" s="279"/>
      <c r="W899" s="279"/>
      <c r="X899" s="279"/>
      <c r="Y899" s="279"/>
      <c r="Z899" s="279"/>
      <c r="AA899" s="279"/>
    </row>
    <row r="900" spans="1:27" s="278" customFormat="1" ht="14.4" x14ac:dyDescent="0.3">
      <c r="A900" s="277"/>
      <c r="B900" s="277"/>
      <c r="C900" s="463" t="s">
        <v>212</v>
      </c>
      <c r="D900" s="163">
        <v>3.7</v>
      </c>
      <c r="E900" s="163">
        <v>2.52</v>
      </c>
      <c r="F900" s="163"/>
      <c r="G900" s="483"/>
      <c r="H900" s="163"/>
      <c r="I900" s="163">
        <v>9.3239999999999998</v>
      </c>
      <c r="J900" s="482">
        <v>4</v>
      </c>
      <c r="K900" s="482">
        <v>14.559999999999999</v>
      </c>
      <c r="M900" s="250"/>
      <c r="N900" s="279"/>
      <c r="O900" s="279"/>
      <c r="P900" s="279"/>
      <c r="Q900" s="279"/>
      <c r="R900" s="279"/>
      <c r="S900" s="279"/>
      <c r="T900" s="279"/>
      <c r="U900" s="279"/>
      <c r="V900" s="279"/>
      <c r="W900" s="279"/>
      <c r="X900" s="279"/>
      <c r="Y900" s="279"/>
      <c r="Z900" s="279"/>
      <c r="AA900" s="279"/>
    </row>
    <row r="901" spans="1:27" s="278" customFormat="1" ht="14.4" x14ac:dyDescent="0.3">
      <c r="A901" s="277"/>
      <c r="B901" s="277"/>
      <c r="C901" s="463" t="s">
        <v>213</v>
      </c>
      <c r="D901" s="163">
        <v>3</v>
      </c>
      <c r="E901" s="163">
        <v>2.5</v>
      </c>
      <c r="F901" s="163"/>
      <c r="G901" s="483"/>
      <c r="H901" s="163"/>
      <c r="I901" s="163">
        <v>7.5</v>
      </c>
      <c r="J901" s="482">
        <v>12</v>
      </c>
      <c r="K901" s="482">
        <v>111.88800000000001</v>
      </c>
      <c r="M901" s="250"/>
      <c r="N901" s="279"/>
      <c r="O901" s="279"/>
      <c r="P901" s="279"/>
      <c r="Q901" s="279"/>
      <c r="R901" s="279"/>
      <c r="S901" s="279"/>
      <c r="T901" s="279"/>
      <c r="U901" s="279"/>
      <c r="V901" s="279"/>
      <c r="W901" s="279"/>
      <c r="X901" s="279"/>
      <c r="Y901" s="279"/>
      <c r="Z901" s="279"/>
      <c r="AA901" s="279"/>
    </row>
    <row r="902" spans="1:27" s="278" customFormat="1" ht="14.4" x14ac:dyDescent="0.3">
      <c r="A902" s="277"/>
      <c r="B902" s="277"/>
      <c r="C902" s="463" t="s">
        <v>214</v>
      </c>
      <c r="D902" s="163">
        <v>1.2</v>
      </c>
      <c r="E902" s="163">
        <v>2</v>
      </c>
      <c r="F902" s="163"/>
      <c r="G902" s="483"/>
      <c r="H902" s="163"/>
      <c r="I902" s="163">
        <v>2.4</v>
      </c>
      <c r="J902" s="482">
        <v>8</v>
      </c>
      <c r="K902" s="482">
        <v>60</v>
      </c>
      <c r="M902" s="250"/>
      <c r="N902" s="279"/>
      <c r="O902" s="279"/>
      <c r="P902" s="279"/>
      <c r="Q902" s="279"/>
      <c r="R902" s="279"/>
      <c r="S902" s="279"/>
      <c r="T902" s="279"/>
      <c r="U902" s="279"/>
      <c r="V902" s="279"/>
      <c r="W902" s="279"/>
      <c r="X902" s="279"/>
      <c r="Y902" s="279"/>
      <c r="Z902" s="279"/>
      <c r="AA902" s="279"/>
    </row>
    <row r="903" spans="1:27" s="278" customFormat="1" ht="14.4" x14ac:dyDescent="0.3">
      <c r="A903" s="277"/>
      <c r="B903" s="277"/>
      <c r="C903" s="463" t="s">
        <v>216</v>
      </c>
      <c r="D903" s="163">
        <v>3.75</v>
      </c>
      <c r="E903" s="163">
        <v>2.5</v>
      </c>
      <c r="F903" s="163">
        <v>1.845</v>
      </c>
      <c r="G903" s="483">
        <v>1.2</v>
      </c>
      <c r="H903" s="163">
        <v>1</v>
      </c>
      <c r="I903" s="163">
        <v>7.1609999999999996</v>
      </c>
      <c r="J903" s="482">
        <v>8</v>
      </c>
      <c r="K903" s="482">
        <v>19.2</v>
      </c>
      <c r="M903" s="250"/>
      <c r="N903" s="279"/>
      <c r="O903" s="279"/>
      <c r="P903" s="279"/>
      <c r="Q903" s="279"/>
      <c r="R903" s="279"/>
      <c r="S903" s="279"/>
      <c r="T903" s="279"/>
      <c r="U903" s="279"/>
      <c r="V903" s="279"/>
      <c r="W903" s="279"/>
      <c r="X903" s="279"/>
      <c r="Y903" s="279"/>
      <c r="Z903" s="279"/>
      <c r="AA903" s="279"/>
    </row>
    <row r="904" spans="1:27" s="278" customFormat="1" ht="14.4" x14ac:dyDescent="0.3">
      <c r="A904" s="277"/>
      <c r="B904" s="277"/>
      <c r="C904" s="463" t="s">
        <v>215</v>
      </c>
      <c r="D904" s="163"/>
      <c r="E904" s="163"/>
      <c r="F904" s="163">
        <v>1.05</v>
      </c>
      <c r="G904" s="483">
        <v>1.2</v>
      </c>
      <c r="H904" s="163">
        <v>1</v>
      </c>
      <c r="I904" s="163">
        <v>-1.26</v>
      </c>
      <c r="J904" s="482">
        <v>4</v>
      </c>
      <c r="K904" s="482">
        <v>28.643999999999998</v>
      </c>
      <c r="M904" s="250"/>
      <c r="N904" s="279"/>
      <c r="O904" s="279"/>
      <c r="P904" s="279"/>
      <c r="Q904" s="279"/>
      <c r="R904" s="279"/>
      <c r="S904" s="279"/>
      <c r="T904" s="279"/>
      <c r="U904" s="279"/>
      <c r="V904" s="279"/>
      <c r="W904" s="279"/>
      <c r="X904" s="279"/>
      <c r="Y904" s="279"/>
      <c r="Z904" s="279"/>
      <c r="AA904" s="279"/>
    </row>
    <row r="905" spans="1:27" s="278" customFormat="1" ht="14.4" x14ac:dyDescent="0.3">
      <c r="A905" s="277"/>
      <c r="B905" s="277"/>
      <c r="C905" s="463" t="s">
        <v>218</v>
      </c>
      <c r="D905" s="163">
        <v>1.8</v>
      </c>
      <c r="E905" s="163">
        <v>2.52</v>
      </c>
      <c r="F905" s="163">
        <v>1.4</v>
      </c>
      <c r="G905" s="163">
        <v>1.1000000000000001</v>
      </c>
      <c r="H905" s="163">
        <v>1</v>
      </c>
      <c r="I905" s="163">
        <v>2.9960000000000004</v>
      </c>
      <c r="J905" s="482"/>
      <c r="K905" s="482">
        <v>0</v>
      </c>
      <c r="M905" s="250"/>
      <c r="N905" s="279"/>
      <c r="O905" s="279"/>
      <c r="P905" s="279"/>
      <c r="Q905" s="279"/>
      <c r="R905" s="279"/>
      <c r="S905" s="279"/>
      <c r="T905" s="279"/>
      <c r="U905" s="279"/>
      <c r="V905" s="279"/>
      <c r="W905" s="279"/>
      <c r="X905" s="279"/>
      <c r="Y905" s="279"/>
      <c r="Z905" s="279"/>
      <c r="AA905" s="279"/>
    </row>
    <row r="906" spans="1:27" s="278" customFormat="1" ht="14.4" x14ac:dyDescent="0.3">
      <c r="A906" s="277"/>
      <c r="B906" s="277"/>
      <c r="C906" s="463"/>
      <c r="D906" s="163">
        <v>3.6</v>
      </c>
      <c r="E906" s="163">
        <v>2</v>
      </c>
      <c r="F906" s="163"/>
      <c r="G906" s="163"/>
      <c r="H906" s="163"/>
      <c r="I906" s="163">
        <v>7.2</v>
      </c>
      <c r="J906" s="482">
        <v>4</v>
      </c>
      <c r="K906" s="482">
        <v>11.984000000000002</v>
      </c>
      <c r="M906" s="250"/>
      <c r="N906" s="279"/>
      <c r="O906" s="279"/>
      <c r="P906" s="279"/>
      <c r="Q906" s="279"/>
      <c r="R906" s="279"/>
      <c r="S906" s="279"/>
      <c r="T906" s="279"/>
      <c r="U906" s="279"/>
      <c r="V906" s="279"/>
      <c r="W906" s="279"/>
      <c r="X906" s="279"/>
      <c r="Y906" s="279"/>
      <c r="Z906" s="279"/>
      <c r="AA906" s="279"/>
    </row>
    <row r="907" spans="1:27" s="278" customFormat="1" ht="14.4" x14ac:dyDescent="0.3">
      <c r="A907" s="277"/>
      <c r="B907" s="277"/>
      <c r="C907" s="463" t="s">
        <v>217</v>
      </c>
      <c r="D907" s="163"/>
      <c r="E907" s="163"/>
      <c r="F907" s="163"/>
      <c r="G907" s="163"/>
      <c r="H907" s="163"/>
      <c r="I907" s="163">
        <v>0</v>
      </c>
      <c r="J907" s="482">
        <v>4</v>
      </c>
      <c r="K907" s="482">
        <v>28.8</v>
      </c>
      <c r="M907" s="250"/>
      <c r="N907" s="279"/>
      <c r="O907" s="279"/>
      <c r="P907" s="279"/>
      <c r="Q907" s="279"/>
      <c r="R907" s="279"/>
      <c r="S907" s="279"/>
      <c r="T907" s="279"/>
      <c r="U907" s="279"/>
      <c r="V907" s="279"/>
      <c r="W907" s="279"/>
      <c r="X907" s="279"/>
      <c r="Y907" s="279"/>
      <c r="Z907" s="279"/>
      <c r="AA907" s="279"/>
    </row>
    <row r="908" spans="1:27" s="278" customFormat="1" ht="14.4" x14ac:dyDescent="0.3">
      <c r="A908" s="277"/>
      <c r="B908" s="277"/>
      <c r="C908" s="463" t="s">
        <v>476</v>
      </c>
      <c r="D908" s="163">
        <v>1.7</v>
      </c>
      <c r="E908" s="163">
        <v>2.5499999999999998</v>
      </c>
      <c r="F908" s="163">
        <v>0.8</v>
      </c>
      <c r="G908" s="163">
        <v>2.1</v>
      </c>
      <c r="H908" s="163">
        <v>1</v>
      </c>
      <c r="I908" s="163">
        <v>2.6549999999999998</v>
      </c>
      <c r="J908" s="482"/>
      <c r="K908" s="482">
        <v>0</v>
      </c>
      <c r="M908" s="250"/>
      <c r="N908" s="279"/>
      <c r="O908" s="279"/>
      <c r="P908" s="279"/>
      <c r="Q908" s="279"/>
      <c r="R908" s="279"/>
      <c r="S908" s="279"/>
      <c r="T908" s="279"/>
      <c r="U908" s="279"/>
      <c r="V908" s="279"/>
      <c r="W908" s="279"/>
      <c r="X908" s="279"/>
      <c r="Y908" s="279"/>
      <c r="Z908" s="279"/>
      <c r="AA908" s="279"/>
    </row>
    <row r="909" spans="1:27" s="278" customFormat="1" ht="14.4" x14ac:dyDescent="0.3">
      <c r="A909" s="277"/>
      <c r="B909" s="277"/>
      <c r="C909" s="292" t="s">
        <v>222</v>
      </c>
      <c r="D909" s="163">
        <v>2.4</v>
      </c>
      <c r="E909" s="163">
        <v>2.5499999999999998</v>
      </c>
      <c r="F909" s="163"/>
      <c r="G909" s="163"/>
      <c r="H909" s="163"/>
      <c r="I909" s="163">
        <v>6.1199999999999992</v>
      </c>
      <c r="J909" s="482">
        <v>8</v>
      </c>
      <c r="K909" s="482">
        <v>21.24</v>
      </c>
      <c r="M909" s="250"/>
      <c r="N909" s="279"/>
      <c r="O909" s="279"/>
      <c r="P909" s="279"/>
      <c r="Q909" s="279"/>
      <c r="R909" s="279"/>
      <c r="S909" s="279"/>
      <c r="T909" s="279"/>
      <c r="U909" s="279"/>
      <c r="V909" s="279"/>
      <c r="W909" s="279"/>
      <c r="X909" s="279"/>
      <c r="Y909" s="279"/>
      <c r="Z909" s="279"/>
      <c r="AA909" s="279"/>
    </row>
    <row r="910" spans="1:27" s="278" customFormat="1" ht="14.4" x14ac:dyDescent="0.3">
      <c r="A910" s="277"/>
      <c r="B910" s="277"/>
      <c r="C910" s="292"/>
      <c r="D910" s="163"/>
      <c r="E910" s="163"/>
      <c r="F910" s="163"/>
      <c r="G910" s="163"/>
      <c r="H910" s="163"/>
      <c r="I910" s="163">
        <v>0</v>
      </c>
      <c r="J910" s="482">
        <v>8</v>
      </c>
      <c r="K910" s="482">
        <v>48.959999999999994</v>
      </c>
      <c r="M910" s="250"/>
      <c r="N910" s="279"/>
      <c r="O910" s="279"/>
      <c r="P910" s="279"/>
      <c r="Q910" s="279"/>
      <c r="R910" s="279"/>
      <c r="S910" s="279"/>
      <c r="T910" s="279"/>
      <c r="U910" s="279"/>
      <c r="V910" s="279"/>
      <c r="W910" s="279"/>
      <c r="X910" s="279"/>
      <c r="Y910" s="279"/>
      <c r="Z910" s="279"/>
      <c r="AA910" s="279"/>
    </row>
    <row r="911" spans="1:27" s="278" customFormat="1" ht="14.4" x14ac:dyDescent="0.3">
      <c r="A911" s="277"/>
      <c r="B911" s="277"/>
      <c r="C911" s="171"/>
      <c r="D911" s="163"/>
      <c r="E911" s="163"/>
      <c r="F911" s="163"/>
      <c r="G911" s="163"/>
      <c r="H911" s="163"/>
      <c r="I911" s="163">
        <v>0</v>
      </c>
      <c r="J911" s="482"/>
      <c r="K911" s="482">
        <v>0</v>
      </c>
      <c r="M911" s="250"/>
      <c r="N911" s="279"/>
      <c r="O911" s="279"/>
      <c r="P911" s="279"/>
      <c r="Q911" s="279"/>
      <c r="R911" s="279"/>
      <c r="S911" s="279"/>
      <c r="T911" s="279"/>
      <c r="U911" s="279"/>
      <c r="V911" s="279"/>
      <c r="W911" s="279"/>
      <c r="X911" s="279"/>
      <c r="Y911" s="279"/>
      <c r="Z911" s="279"/>
      <c r="AA911" s="279"/>
    </row>
    <row r="912" spans="1:27" s="278" customFormat="1" ht="14.4" x14ac:dyDescent="0.3">
      <c r="A912" s="277"/>
      <c r="B912" s="277"/>
      <c r="C912" s="171" t="s">
        <v>464</v>
      </c>
      <c r="D912" s="163">
        <v>1</v>
      </c>
      <c r="E912" s="163">
        <v>2.6</v>
      </c>
      <c r="F912" s="163"/>
      <c r="G912" s="163"/>
      <c r="H912" s="163"/>
      <c r="I912" s="163">
        <v>2.6</v>
      </c>
      <c r="J912" s="482"/>
      <c r="K912" s="482">
        <v>0</v>
      </c>
      <c r="M912" s="250"/>
      <c r="N912" s="279"/>
      <c r="O912" s="279"/>
      <c r="P912" s="279"/>
      <c r="Q912" s="279"/>
      <c r="R912" s="279"/>
      <c r="S912" s="279"/>
      <c r="T912" s="279"/>
      <c r="U912" s="279"/>
      <c r="V912" s="279"/>
      <c r="W912" s="279"/>
      <c r="X912" s="279"/>
      <c r="Y912" s="279"/>
      <c r="Z912" s="279"/>
      <c r="AA912" s="279"/>
    </row>
    <row r="913" spans="1:27" s="278" customFormat="1" ht="14.4" x14ac:dyDescent="0.3">
      <c r="A913" s="277"/>
      <c r="B913" s="277"/>
      <c r="C913" s="484" t="s">
        <v>275</v>
      </c>
      <c r="D913" s="163">
        <v>2.77</v>
      </c>
      <c r="E913" s="163">
        <v>2.6</v>
      </c>
      <c r="F913" s="163"/>
      <c r="G913" s="163"/>
      <c r="H913" s="163"/>
      <c r="I913" s="163">
        <v>7.202</v>
      </c>
      <c r="J913" s="482">
        <v>1</v>
      </c>
      <c r="K913" s="482">
        <v>2.6</v>
      </c>
      <c r="M913" s="250"/>
      <c r="N913" s="279"/>
      <c r="O913" s="279"/>
      <c r="P913" s="279"/>
      <c r="Q913" s="279"/>
      <c r="R913" s="279"/>
      <c r="S913" s="279"/>
      <c r="T913" s="279"/>
      <c r="U913" s="279"/>
      <c r="V913" s="279"/>
      <c r="W913" s="279"/>
      <c r="X913" s="279"/>
      <c r="Y913" s="279"/>
      <c r="Z913" s="279"/>
      <c r="AA913" s="279"/>
    </row>
    <row r="914" spans="1:27" s="278" customFormat="1" ht="14.4" x14ac:dyDescent="0.3">
      <c r="A914" s="277"/>
      <c r="B914" s="277"/>
      <c r="C914" s="171"/>
      <c r="D914" s="163">
        <v>1.55</v>
      </c>
      <c r="E914" s="163">
        <v>2.6</v>
      </c>
      <c r="F914" s="163"/>
      <c r="G914" s="483"/>
      <c r="H914" s="163"/>
      <c r="I914" s="163">
        <v>4.03</v>
      </c>
      <c r="J914" s="482">
        <v>1</v>
      </c>
      <c r="K914" s="482">
        <v>7.202</v>
      </c>
      <c r="M914" s="250"/>
      <c r="N914" s="279"/>
      <c r="O914" s="279"/>
      <c r="P914" s="279"/>
      <c r="Q914" s="279"/>
      <c r="R914" s="279"/>
      <c r="S914" s="279"/>
      <c r="T914" s="279"/>
      <c r="U914" s="279"/>
      <c r="V914" s="279"/>
      <c r="W914" s="279"/>
      <c r="X914" s="279"/>
      <c r="Y914" s="279"/>
      <c r="Z914" s="279"/>
      <c r="AA914" s="279"/>
    </row>
    <row r="915" spans="1:27" s="278" customFormat="1" ht="14.4" x14ac:dyDescent="0.3">
      <c r="A915" s="277"/>
      <c r="B915" s="277"/>
      <c r="C915" s="171"/>
      <c r="D915" s="163">
        <v>3.1</v>
      </c>
      <c r="E915" s="163">
        <v>2.6</v>
      </c>
      <c r="F915" s="163"/>
      <c r="G915" s="483"/>
      <c r="H915" s="163"/>
      <c r="I915" s="163">
        <v>8.06</v>
      </c>
      <c r="J915" s="482">
        <v>1</v>
      </c>
      <c r="K915" s="482">
        <v>4.03</v>
      </c>
      <c r="M915" s="250"/>
      <c r="N915" s="279"/>
      <c r="O915" s="279"/>
      <c r="P915" s="279"/>
      <c r="Q915" s="279"/>
      <c r="R915" s="279"/>
      <c r="S915" s="279"/>
      <c r="T915" s="279"/>
      <c r="U915" s="279"/>
      <c r="V915" s="279"/>
      <c r="W915" s="279"/>
      <c r="X915" s="279"/>
      <c r="Y915" s="279"/>
      <c r="Z915" s="279"/>
      <c r="AA915" s="279"/>
    </row>
    <row r="916" spans="1:27" s="278" customFormat="1" ht="14.4" x14ac:dyDescent="0.3">
      <c r="A916" s="277"/>
      <c r="B916" s="277"/>
      <c r="C916" s="171"/>
      <c r="D916" s="163">
        <v>1.85</v>
      </c>
      <c r="E916" s="163">
        <v>2.6</v>
      </c>
      <c r="F916" s="163"/>
      <c r="G916" s="483"/>
      <c r="H916" s="163"/>
      <c r="I916" s="163">
        <v>4.8100000000000005</v>
      </c>
      <c r="J916" s="482">
        <v>1</v>
      </c>
      <c r="K916" s="482">
        <v>8.06</v>
      </c>
      <c r="M916" s="250"/>
      <c r="N916" s="279"/>
      <c r="O916" s="279"/>
      <c r="P916" s="279"/>
      <c r="Q916" s="279"/>
      <c r="R916" s="279"/>
      <c r="S916" s="279"/>
      <c r="T916" s="279"/>
      <c r="U916" s="279"/>
      <c r="V916" s="279"/>
      <c r="W916" s="279"/>
      <c r="X916" s="279"/>
      <c r="Y916" s="279"/>
      <c r="Z916" s="279"/>
      <c r="AA916" s="279"/>
    </row>
    <row r="917" spans="1:27" s="278" customFormat="1" ht="14.4" x14ac:dyDescent="0.3">
      <c r="A917" s="277"/>
      <c r="B917" s="277"/>
      <c r="C917" s="171"/>
      <c r="D917" s="163">
        <v>3.4</v>
      </c>
      <c r="E917" s="163">
        <v>2.6</v>
      </c>
      <c r="F917" s="163"/>
      <c r="G917" s="483"/>
      <c r="H917" s="163"/>
      <c r="I917" s="163">
        <v>8.84</v>
      </c>
      <c r="J917" s="482">
        <v>1</v>
      </c>
      <c r="K917" s="482">
        <v>4.8100000000000005</v>
      </c>
      <c r="M917" s="250"/>
      <c r="N917" s="279"/>
      <c r="O917" s="279"/>
      <c r="P917" s="279"/>
      <c r="Q917" s="279"/>
      <c r="R917" s="279"/>
      <c r="S917" s="279"/>
      <c r="T917" s="279"/>
      <c r="U917" s="279"/>
      <c r="V917" s="279"/>
      <c r="W917" s="279"/>
      <c r="X917" s="279"/>
      <c r="Y917" s="279"/>
      <c r="Z917" s="279"/>
      <c r="AA917" s="279"/>
    </row>
    <row r="918" spans="1:27" s="278" customFormat="1" ht="14.4" x14ac:dyDescent="0.3">
      <c r="A918" s="277"/>
      <c r="B918" s="277"/>
      <c r="C918" s="171"/>
      <c r="D918" s="18">
        <v>15.13</v>
      </c>
      <c r="E918" s="18">
        <v>2.6</v>
      </c>
      <c r="F918" s="18"/>
      <c r="G918" s="485"/>
      <c r="H918" s="18"/>
      <c r="I918" s="163">
        <v>39.338000000000001</v>
      </c>
      <c r="J918" s="482">
        <v>1</v>
      </c>
      <c r="K918" s="482">
        <v>8.84</v>
      </c>
      <c r="M918" s="250"/>
      <c r="N918" s="279"/>
      <c r="O918" s="279"/>
      <c r="P918" s="279"/>
      <c r="Q918" s="279"/>
      <c r="R918" s="279"/>
      <c r="S918" s="279"/>
      <c r="T918" s="279"/>
      <c r="U918" s="279"/>
      <c r="V918" s="279"/>
      <c r="W918" s="279"/>
      <c r="X918" s="279"/>
      <c r="Y918" s="279"/>
      <c r="Z918" s="279"/>
      <c r="AA918" s="279"/>
    </row>
    <row r="919" spans="1:27" s="278" customFormat="1" ht="14.4" x14ac:dyDescent="0.3">
      <c r="A919" s="277"/>
      <c r="B919" s="277"/>
      <c r="C919" s="171"/>
      <c r="D919" s="18">
        <v>14.5</v>
      </c>
      <c r="E919" s="18">
        <v>2.6</v>
      </c>
      <c r="F919" s="18"/>
      <c r="G919" s="485"/>
      <c r="H919" s="18"/>
      <c r="I919" s="163">
        <v>37.700000000000003</v>
      </c>
      <c r="J919" s="482">
        <v>1</v>
      </c>
      <c r="K919" s="482">
        <v>39.338000000000001</v>
      </c>
      <c r="M919" s="250"/>
      <c r="N919" s="279"/>
      <c r="O919" s="279"/>
      <c r="P919" s="279"/>
      <c r="Q919" s="279"/>
      <c r="R919" s="279"/>
      <c r="S919" s="279"/>
      <c r="T919" s="279"/>
      <c r="U919" s="279"/>
      <c r="V919" s="279"/>
      <c r="W919" s="279"/>
      <c r="X919" s="279"/>
      <c r="Y919" s="279"/>
      <c r="Z919" s="279"/>
      <c r="AA919" s="279"/>
    </row>
    <row r="920" spans="1:27" s="278" customFormat="1" ht="14.4" x14ac:dyDescent="0.3">
      <c r="A920" s="277"/>
      <c r="B920" s="277"/>
      <c r="C920" s="261"/>
      <c r="D920" s="18">
        <v>1.1000000000000001</v>
      </c>
      <c r="E920" s="18">
        <v>2.6</v>
      </c>
      <c r="F920" s="18"/>
      <c r="G920" s="485"/>
      <c r="H920" s="18"/>
      <c r="I920" s="163">
        <v>2.8600000000000003</v>
      </c>
      <c r="J920" s="482">
        <v>1</v>
      </c>
      <c r="K920" s="482">
        <v>37.700000000000003</v>
      </c>
      <c r="M920" s="250"/>
      <c r="N920" s="279"/>
      <c r="O920" s="279"/>
      <c r="P920" s="279"/>
      <c r="Q920" s="279"/>
      <c r="R920" s="279"/>
      <c r="S920" s="279"/>
      <c r="T920" s="279"/>
      <c r="U920" s="279"/>
      <c r="V920" s="279"/>
      <c r="W920" s="279"/>
      <c r="X920" s="279"/>
      <c r="Y920" s="279"/>
      <c r="Z920" s="279"/>
      <c r="AA920" s="279"/>
    </row>
    <row r="921" spans="1:27" s="278" customFormat="1" ht="14.4" x14ac:dyDescent="0.3">
      <c r="A921" s="277"/>
      <c r="B921" s="277"/>
      <c r="C921" s="261"/>
      <c r="D921" s="18">
        <v>2.4500000000000002</v>
      </c>
      <c r="E921" s="18">
        <v>2.6</v>
      </c>
      <c r="F921" s="18"/>
      <c r="G921" s="485"/>
      <c r="H921" s="18"/>
      <c r="I921" s="163">
        <v>6.370000000000001</v>
      </c>
      <c r="J921" s="482">
        <v>1</v>
      </c>
      <c r="K921" s="482">
        <v>2.8600000000000003</v>
      </c>
      <c r="M921" s="250"/>
      <c r="N921" s="279"/>
      <c r="O921" s="279"/>
      <c r="P921" s="279"/>
      <c r="Q921" s="279"/>
      <c r="R921" s="279"/>
      <c r="S921" s="279"/>
      <c r="T921" s="279"/>
      <c r="U921" s="279"/>
      <c r="V921" s="279"/>
      <c r="W921" s="279"/>
      <c r="X921" s="279"/>
      <c r="Y921" s="279"/>
      <c r="Z921" s="279"/>
      <c r="AA921" s="279"/>
    </row>
    <row r="922" spans="1:27" s="278" customFormat="1" ht="14.4" x14ac:dyDescent="0.3">
      <c r="A922" s="277"/>
      <c r="B922" s="277"/>
      <c r="C922" s="261"/>
      <c r="D922" s="18">
        <v>14.57</v>
      </c>
      <c r="E922" s="18">
        <v>2.6</v>
      </c>
      <c r="F922" s="18"/>
      <c r="G922" s="485"/>
      <c r="H922" s="18"/>
      <c r="I922" s="163">
        <v>37.882000000000005</v>
      </c>
      <c r="J922" s="482">
        <v>1</v>
      </c>
      <c r="K922" s="482">
        <v>6.370000000000001</v>
      </c>
      <c r="M922" s="250"/>
      <c r="N922" s="279"/>
      <c r="O922" s="279"/>
      <c r="P922" s="279"/>
      <c r="Q922" s="279"/>
      <c r="R922" s="279"/>
      <c r="S922" s="279"/>
      <c r="T922" s="279"/>
      <c r="U922" s="279"/>
      <c r="V922" s="279"/>
      <c r="W922" s="279"/>
      <c r="X922" s="279"/>
      <c r="Y922" s="279"/>
      <c r="Z922" s="279"/>
      <c r="AA922" s="279"/>
    </row>
    <row r="923" spans="1:27" s="278" customFormat="1" ht="14.4" x14ac:dyDescent="0.3">
      <c r="A923" s="277"/>
      <c r="B923" s="277"/>
      <c r="C923" s="261"/>
      <c r="D923" s="18"/>
      <c r="E923" s="18"/>
      <c r="F923" s="18"/>
      <c r="G923" s="485"/>
      <c r="H923" s="18"/>
      <c r="I923" s="163">
        <v>0</v>
      </c>
      <c r="J923" s="482">
        <v>1</v>
      </c>
      <c r="K923" s="482">
        <v>37.882000000000005</v>
      </c>
      <c r="M923" s="250"/>
      <c r="N923" s="279"/>
      <c r="O923" s="279"/>
      <c r="P923" s="279"/>
      <c r="Q923" s="279"/>
      <c r="R923" s="279"/>
      <c r="S923" s="279"/>
      <c r="T923" s="279"/>
      <c r="U923" s="279"/>
      <c r="V923" s="279"/>
      <c r="W923" s="279"/>
      <c r="X923" s="279"/>
      <c r="Y923" s="279"/>
      <c r="Z923" s="279"/>
      <c r="AA923" s="279"/>
    </row>
    <row r="924" spans="1:27" s="278" customFormat="1" ht="14.4" x14ac:dyDescent="0.3">
      <c r="A924" s="277"/>
      <c r="B924" s="277"/>
      <c r="C924" s="261"/>
      <c r="D924" s="18">
        <v>5</v>
      </c>
      <c r="E924" s="18">
        <v>2.6</v>
      </c>
      <c r="F924" s="18"/>
      <c r="G924" s="485"/>
      <c r="H924" s="18"/>
      <c r="I924" s="163">
        <v>13</v>
      </c>
      <c r="J924" s="482"/>
      <c r="K924" s="482">
        <v>0</v>
      </c>
      <c r="M924" s="250"/>
      <c r="N924" s="279"/>
      <c r="O924" s="279"/>
      <c r="P924" s="279"/>
      <c r="Q924" s="279"/>
      <c r="R924" s="279"/>
      <c r="S924" s="279"/>
      <c r="T924" s="279"/>
      <c r="U924" s="279"/>
      <c r="V924" s="279"/>
      <c r="W924" s="279"/>
      <c r="X924" s="279"/>
      <c r="Y924" s="279"/>
      <c r="Z924" s="279"/>
      <c r="AA924" s="279"/>
    </row>
    <row r="925" spans="1:27" s="278" customFormat="1" ht="14.4" x14ac:dyDescent="0.3">
      <c r="A925" s="277"/>
      <c r="B925" s="277"/>
      <c r="C925" s="484" t="s">
        <v>276</v>
      </c>
      <c r="D925" s="18">
        <v>2.5</v>
      </c>
      <c r="E925" s="18">
        <v>2.6</v>
      </c>
      <c r="F925" s="18"/>
      <c r="G925" s="485"/>
      <c r="H925" s="18"/>
      <c r="I925" s="163">
        <v>6.5</v>
      </c>
      <c r="J925" s="482">
        <v>1</v>
      </c>
      <c r="K925" s="482">
        <v>13</v>
      </c>
      <c r="M925" s="250"/>
      <c r="N925" s="279"/>
      <c r="O925" s="279"/>
      <c r="P925" s="279"/>
      <c r="Q925" s="279"/>
      <c r="R925" s="279"/>
      <c r="S925" s="279"/>
      <c r="T925" s="279"/>
      <c r="U925" s="279"/>
      <c r="V925" s="279"/>
      <c r="W925" s="279"/>
      <c r="X925" s="279"/>
      <c r="Y925" s="279"/>
      <c r="Z925" s="279"/>
      <c r="AA925" s="279"/>
    </row>
    <row r="926" spans="1:27" s="278" customFormat="1" ht="14.4" x14ac:dyDescent="0.3">
      <c r="A926" s="277"/>
      <c r="B926" s="277"/>
      <c r="C926" s="261"/>
      <c r="D926" s="18">
        <v>1.1000000000000001</v>
      </c>
      <c r="E926" s="18">
        <v>2.6</v>
      </c>
      <c r="F926" s="18"/>
      <c r="G926" s="485"/>
      <c r="H926" s="18"/>
      <c r="I926" s="163">
        <v>2.8600000000000003</v>
      </c>
      <c r="J926" s="482">
        <v>1</v>
      </c>
      <c r="K926" s="482">
        <v>6.5</v>
      </c>
      <c r="M926" s="250"/>
      <c r="N926" s="279"/>
      <c r="O926" s="279"/>
      <c r="P926" s="279"/>
      <c r="Q926" s="279"/>
      <c r="R926" s="279"/>
      <c r="S926" s="279"/>
      <c r="T926" s="279"/>
      <c r="U926" s="279"/>
      <c r="V926" s="279"/>
      <c r="W926" s="279"/>
      <c r="X926" s="279"/>
      <c r="Y926" s="279"/>
      <c r="Z926" s="279"/>
      <c r="AA926" s="279"/>
    </row>
    <row r="927" spans="1:27" s="278" customFormat="1" ht="14.4" x14ac:dyDescent="0.3">
      <c r="A927" s="277"/>
      <c r="B927" s="277"/>
      <c r="C927" s="261"/>
      <c r="D927" s="18">
        <v>4.7</v>
      </c>
      <c r="E927" s="18">
        <v>2.6</v>
      </c>
      <c r="F927" s="18"/>
      <c r="G927" s="485"/>
      <c r="H927" s="18"/>
      <c r="I927" s="163">
        <v>12.22</v>
      </c>
      <c r="J927" s="482">
        <v>1</v>
      </c>
      <c r="K927" s="482">
        <v>2.8600000000000003</v>
      </c>
      <c r="M927" s="250"/>
      <c r="N927" s="279"/>
      <c r="O927" s="279"/>
      <c r="P927" s="279"/>
      <c r="Q927" s="279"/>
      <c r="R927" s="279"/>
      <c r="S927" s="279"/>
      <c r="T927" s="279"/>
      <c r="U927" s="279"/>
      <c r="V927" s="279"/>
      <c r="W927" s="279"/>
      <c r="X927" s="279"/>
      <c r="Y927" s="279"/>
      <c r="Z927" s="279"/>
      <c r="AA927" s="279"/>
    </row>
    <row r="928" spans="1:27" s="278" customFormat="1" ht="14.4" x14ac:dyDescent="0.3">
      <c r="A928" s="277"/>
      <c r="B928" s="277"/>
      <c r="C928" s="261"/>
      <c r="D928" s="18">
        <v>2.2999999999999998</v>
      </c>
      <c r="E928" s="18">
        <v>2.6</v>
      </c>
      <c r="F928" s="18"/>
      <c r="G928" s="485"/>
      <c r="H928" s="18"/>
      <c r="I928" s="163">
        <v>5.9799999999999995</v>
      </c>
      <c r="J928" s="482">
        <v>1</v>
      </c>
      <c r="K928" s="482">
        <v>12.22</v>
      </c>
      <c r="M928" s="250"/>
      <c r="N928" s="279"/>
      <c r="O928" s="279"/>
      <c r="P928" s="279"/>
      <c r="Q928" s="279"/>
      <c r="R928" s="279"/>
      <c r="S928" s="279"/>
      <c r="T928" s="279"/>
      <c r="U928" s="279"/>
      <c r="V928" s="279"/>
      <c r="W928" s="279"/>
      <c r="X928" s="279"/>
      <c r="Y928" s="279"/>
      <c r="Z928" s="279"/>
      <c r="AA928" s="279"/>
    </row>
    <row r="929" spans="1:27" s="278" customFormat="1" ht="14.4" x14ac:dyDescent="0.3">
      <c r="A929" s="277"/>
      <c r="B929" s="277"/>
      <c r="C929" s="261"/>
      <c r="D929" s="18">
        <v>5.0999999999999996</v>
      </c>
      <c r="E929" s="18">
        <v>2.6</v>
      </c>
      <c r="F929" s="18"/>
      <c r="G929" s="485"/>
      <c r="H929" s="18"/>
      <c r="I929" s="163">
        <v>13.26</v>
      </c>
      <c r="J929" s="482">
        <v>1</v>
      </c>
      <c r="K929" s="482">
        <v>5.9799999999999995</v>
      </c>
      <c r="M929" s="250"/>
      <c r="N929" s="279"/>
      <c r="O929" s="279"/>
      <c r="P929" s="279"/>
      <c r="Q929" s="279"/>
      <c r="R929" s="279"/>
      <c r="S929" s="279"/>
      <c r="T929" s="279"/>
      <c r="U929" s="279"/>
      <c r="V929" s="279"/>
      <c r="W929" s="279"/>
      <c r="X929" s="279"/>
      <c r="Y929" s="279"/>
      <c r="Z929" s="279"/>
      <c r="AA929" s="279"/>
    </row>
    <row r="930" spans="1:27" s="278" customFormat="1" ht="14.4" x14ac:dyDescent="0.3">
      <c r="A930" s="277"/>
      <c r="B930" s="277"/>
      <c r="C930" s="261"/>
      <c r="D930" s="18">
        <v>1.2</v>
      </c>
      <c r="E930" s="18">
        <v>2.6</v>
      </c>
      <c r="F930" s="18"/>
      <c r="G930" s="485"/>
      <c r="H930" s="18"/>
      <c r="I930" s="163">
        <v>3.12</v>
      </c>
      <c r="J930" s="482">
        <v>1</v>
      </c>
      <c r="K930" s="482">
        <v>13.26</v>
      </c>
      <c r="M930" s="250"/>
      <c r="N930" s="279"/>
      <c r="O930" s="279"/>
      <c r="P930" s="279"/>
      <c r="Q930" s="279"/>
      <c r="R930" s="279"/>
      <c r="S930" s="279"/>
      <c r="T930" s="279"/>
      <c r="U930" s="279"/>
      <c r="V930" s="279"/>
      <c r="W930" s="279"/>
      <c r="X930" s="279"/>
      <c r="Y930" s="279"/>
      <c r="Z930" s="279"/>
      <c r="AA930" s="279"/>
    </row>
    <row r="931" spans="1:27" s="278" customFormat="1" ht="14.4" x14ac:dyDescent="0.3">
      <c r="A931" s="277"/>
      <c r="B931" s="277"/>
      <c r="C931" s="261"/>
      <c r="D931" s="18">
        <v>2.9</v>
      </c>
      <c r="E931" s="18">
        <v>2.6</v>
      </c>
      <c r="F931" s="18"/>
      <c r="G931" s="485"/>
      <c r="H931" s="18"/>
      <c r="I931" s="163">
        <v>7.54</v>
      </c>
      <c r="J931" s="482">
        <v>1</v>
      </c>
      <c r="K931" s="482">
        <v>3.12</v>
      </c>
      <c r="M931" s="250"/>
      <c r="N931" s="279"/>
      <c r="O931" s="279"/>
      <c r="P931" s="279"/>
      <c r="Q931" s="279"/>
      <c r="R931" s="279"/>
      <c r="S931" s="279"/>
      <c r="T931" s="279"/>
      <c r="U931" s="279"/>
      <c r="V931" s="279"/>
      <c r="W931" s="279"/>
      <c r="X931" s="279"/>
      <c r="Y931" s="279"/>
      <c r="Z931" s="279"/>
      <c r="AA931" s="279"/>
    </row>
    <row r="932" spans="1:27" s="278" customFormat="1" ht="14.4" x14ac:dyDescent="0.3">
      <c r="A932" s="277"/>
      <c r="B932" s="277"/>
      <c r="C932" s="261"/>
      <c r="D932" s="18">
        <v>1.3</v>
      </c>
      <c r="E932" s="18">
        <v>2.6</v>
      </c>
      <c r="F932" s="18"/>
      <c r="G932" s="485"/>
      <c r="H932" s="18"/>
      <c r="I932" s="163">
        <v>3.3800000000000003</v>
      </c>
      <c r="J932" s="482">
        <v>1</v>
      </c>
      <c r="K932" s="482">
        <v>7.54</v>
      </c>
      <c r="M932" s="250"/>
      <c r="N932" s="279"/>
      <c r="O932" s="279"/>
      <c r="P932" s="279"/>
      <c r="Q932" s="279"/>
      <c r="R932" s="279"/>
      <c r="S932" s="279"/>
      <c r="T932" s="279"/>
      <c r="U932" s="279"/>
      <c r="V932" s="279"/>
      <c r="W932" s="279"/>
      <c r="X932" s="279"/>
      <c r="Y932" s="279"/>
      <c r="Z932" s="279"/>
      <c r="AA932" s="279"/>
    </row>
    <row r="933" spans="1:27" s="278" customFormat="1" ht="14.4" x14ac:dyDescent="0.3">
      <c r="A933" s="277"/>
      <c r="B933" s="277"/>
      <c r="C933" s="261"/>
      <c r="D933" s="18"/>
      <c r="E933" s="18"/>
      <c r="F933" s="18"/>
      <c r="G933" s="18"/>
      <c r="H933" s="18"/>
      <c r="I933" s="163">
        <v>0</v>
      </c>
      <c r="J933" s="482">
        <v>1</v>
      </c>
      <c r="K933" s="482">
        <v>3.3800000000000003</v>
      </c>
      <c r="M933" s="250"/>
      <c r="N933" s="279"/>
      <c r="O933" s="279"/>
      <c r="P933" s="279"/>
      <c r="Q933" s="279"/>
      <c r="R933" s="279"/>
      <c r="S933" s="279"/>
      <c r="T933" s="279"/>
      <c r="U933" s="279"/>
      <c r="V933" s="279"/>
      <c r="W933" s="279"/>
      <c r="X933" s="279"/>
      <c r="Y933" s="279"/>
      <c r="Z933" s="279"/>
      <c r="AA933" s="279"/>
    </row>
    <row r="934" spans="1:27" s="278" customFormat="1" ht="14.4" x14ac:dyDescent="0.3">
      <c r="A934" s="277"/>
      <c r="B934" s="277"/>
      <c r="C934" s="261"/>
      <c r="D934" s="18">
        <v>5.3609999999999998</v>
      </c>
      <c r="E934" s="192">
        <v>2.27</v>
      </c>
      <c r="F934" s="486">
        <v>0.8</v>
      </c>
      <c r="G934" s="486">
        <v>1.1000000000000001</v>
      </c>
      <c r="H934" s="486">
        <v>2</v>
      </c>
      <c r="I934" s="163">
        <v>10.409469999999999</v>
      </c>
      <c r="J934" s="482">
        <v>1</v>
      </c>
      <c r="K934" s="482">
        <v>0</v>
      </c>
      <c r="M934" s="250"/>
      <c r="N934" s="279"/>
      <c r="O934" s="279"/>
      <c r="P934" s="279"/>
      <c r="Q934" s="279"/>
      <c r="R934" s="279"/>
      <c r="S934" s="279"/>
      <c r="T934" s="279"/>
      <c r="U934" s="279"/>
      <c r="V934" s="279"/>
      <c r="W934" s="279"/>
      <c r="X934" s="279"/>
      <c r="Y934" s="279"/>
      <c r="Z934" s="279"/>
      <c r="AA934" s="279"/>
    </row>
    <row r="935" spans="1:27" s="278" customFormat="1" ht="14.4" x14ac:dyDescent="0.3">
      <c r="A935" s="277"/>
      <c r="B935" s="277"/>
      <c r="C935" s="484" t="s">
        <v>340</v>
      </c>
      <c r="D935" s="192">
        <v>1.83</v>
      </c>
      <c r="E935" s="192">
        <v>2.27</v>
      </c>
      <c r="F935" s="486"/>
      <c r="G935" s="486"/>
      <c r="H935" s="486"/>
      <c r="I935" s="163">
        <v>4.1541000000000006</v>
      </c>
      <c r="J935" s="482">
        <v>1</v>
      </c>
      <c r="K935" s="482">
        <v>10.409469999999999</v>
      </c>
      <c r="M935" s="250"/>
      <c r="N935" s="279"/>
      <c r="O935" s="279"/>
      <c r="P935" s="279"/>
      <c r="Q935" s="279"/>
      <c r="R935" s="279"/>
      <c r="S935" s="279"/>
      <c r="T935" s="279"/>
      <c r="U935" s="279"/>
      <c r="V935" s="279"/>
      <c r="W935" s="279"/>
      <c r="X935" s="279"/>
      <c r="Y935" s="279"/>
      <c r="Z935" s="279"/>
      <c r="AA935" s="279"/>
    </row>
    <row r="936" spans="1:27" s="278" customFormat="1" ht="14.4" x14ac:dyDescent="0.3">
      <c r="A936" s="277"/>
      <c r="B936" s="277"/>
      <c r="C936" s="486"/>
      <c r="D936" s="18">
        <v>5.3609999999999998</v>
      </c>
      <c r="E936" s="192">
        <v>2.27</v>
      </c>
      <c r="F936" s="486"/>
      <c r="G936" s="486"/>
      <c r="H936" s="486"/>
      <c r="I936" s="163">
        <v>12.169469999999999</v>
      </c>
      <c r="J936" s="482">
        <v>1</v>
      </c>
      <c r="K936" s="482">
        <v>4.1541000000000006</v>
      </c>
      <c r="M936" s="250"/>
      <c r="N936" s="279"/>
      <c r="O936" s="279"/>
      <c r="P936" s="279"/>
      <c r="Q936" s="279"/>
      <c r="R936" s="279"/>
      <c r="S936" s="279"/>
      <c r="T936" s="279"/>
      <c r="U936" s="279"/>
      <c r="V936" s="279"/>
      <c r="W936" s="279"/>
      <c r="X936" s="279"/>
      <c r="Y936" s="279"/>
      <c r="Z936" s="279"/>
      <c r="AA936" s="279"/>
    </row>
    <row r="937" spans="1:27" s="278" customFormat="1" ht="14.4" x14ac:dyDescent="0.3">
      <c r="A937" s="277"/>
      <c r="B937" s="277"/>
      <c r="C937" s="486"/>
      <c r="D937" s="192">
        <v>1.83</v>
      </c>
      <c r="E937" s="192">
        <v>2.27</v>
      </c>
      <c r="F937" s="486"/>
      <c r="G937" s="486"/>
      <c r="H937" s="486"/>
      <c r="I937" s="163">
        <v>4.1541000000000006</v>
      </c>
      <c r="J937" s="482">
        <v>1</v>
      </c>
      <c r="K937" s="482">
        <v>12.169469999999999</v>
      </c>
      <c r="M937" s="250"/>
      <c r="N937" s="279"/>
      <c r="O937" s="279"/>
      <c r="P937" s="279"/>
      <c r="Q937" s="279"/>
      <c r="R937" s="279"/>
      <c r="S937" s="279"/>
      <c r="T937" s="279"/>
      <c r="U937" s="279"/>
      <c r="V937" s="279"/>
      <c r="W937" s="279"/>
      <c r="X937" s="279"/>
      <c r="Y937" s="279"/>
      <c r="Z937" s="279"/>
      <c r="AA937" s="279"/>
    </row>
    <row r="938" spans="1:27" s="278" customFormat="1" ht="14.4" x14ac:dyDescent="0.3">
      <c r="A938" s="277"/>
      <c r="B938" s="277"/>
      <c r="C938" s="486"/>
      <c r="D938" s="248"/>
      <c r="E938" s="248"/>
      <c r="F938" s="248"/>
      <c r="G938" s="248"/>
      <c r="H938" s="248"/>
      <c r="I938" s="248"/>
      <c r="J938" s="482">
        <v>1</v>
      </c>
      <c r="K938" s="482">
        <v>4.1541000000000006</v>
      </c>
      <c r="M938" s="250"/>
      <c r="N938" s="279"/>
      <c r="O938" s="279"/>
      <c r="P938" s="279"/>
      <c r="Q938" s="279"/>
      <c r="R938" s="279"/>
      <c r="S938" s="279"/>
      <c r="T938" s="279"/>
      <c r="U938" s="279"/>
      <c r="V938" s="279"/>
      <c r="W938" s="279"/>
      <c r="X938" s="279"/>
      <c r="Y938" s="279"/>
      <c r="Z938" s="279"/>
      <c r="AA938" s="279"/>
    </row>
    <row r="939" spans="1:27" s="278" customFormat="1" ht="14.4" x14ac:dyDescent="0.3">
      <c r="A939" s="277"/>
      <c r="B939" s="277"/>
      <c r="C939" s="486"/>
      <c r="D939" s="487"/>
      <c r="E939" s="487"/>
      <c r="F939" s="487"/>
      <c r="G939" s="487"/>
      <c r="H939" s="488"/>
      <c r="I939" s="488"/>
      <c r="J939" s="249"/>
      <c r="K939" s="482">
        <v>1432.7431399999994</v>
      </c>
      <c r="M939" s="250"/>
      <c r="N939" s="279"/>
      <c r="O939" s="279"/>
      <c r="P939" s="279"/>
      <c r="Q939" s="279"/>
      <c r="R939" s="279"/>
      <c r="S939" s="279"/>
      <c r="T939" s="279"/>
      <c r="U939" s="279"/>
      <c r="V939" s="279"/>
      <c r="W939" s="279"/>
      <c r="X939" s="279"/>
      <c r="Y939" s="279"/>
      <c r="Z939" s="279"/>
      <c r="AA939" s="279"/>
    </row>
    <row r="940" spans="1:27" s="277" customFormat="1" ht="14.4" x14ac:dyDescent="0.3">
      <c r="C940" s="488"/>
      <c r="D940" s="482">
        <v>2.5499999999999998</v>
      </c>
      <c r="E940" s="482">
        <v>5.7</v>
      </c>
      <c r="F940" s="486">
        <v>2</v>
      </c>
      <c r="G940" s="482">
        <v>29.07</v>
      </c>
      <c r="H940" s="248"/>
      <c r="I940" s="488"/>
      <c r="J940" s="488"/>
      <c r="K940" s="247"/>
      <c r="L940" s="247"/>
      <c r="M940" s="250"/>
      <c r="N940" s="250"/>
      <c r="O940" s="250"/>
      <c r="P940" s="250"/>
      <c r="Q940" s="250"/>
      <c r="R940" s="250"/>
      <c r="S940" s="250"/>
      <c r="T940" s="250"/>
      <c r="U940" s="250"/>
      <c r="V940" s="250"/>
      <c r="W940" s="250"/>
      <c r="X940" s="250"/>
      <c r="Y940" s="250"/>
      <c r="Z940" s="250"/>
      <c r="AA940" s="250"/>
    </row>
    <row r="941" spans="1:27" s="278" customFormat="1" ht="62.25" customHeight="1" x14ac:dyDescent="0.3">
      <c r="A941" s="277"/>
      <c r="B941" s="277"/>
      <c r="C941" s="489" t="s">
        <v>477</v>
      </c>
      <c r="D941" s="482">
        <v>2.5499999999999998</v>
      </c>
      <c r="E941" s="482">
        <v>7.4</v>
      </c>
      <c r="F941" s="486">
        <v>2</v>
      </c>
      <c r="G941" s="482">
        <v>37.74</v>
      </c>
      <c r="H941" s="248"/>
      <c r="I941" s="488"/>
      <c r="J941" s="248"/>
      <c r="K941" s="249"/>
      <c r="L941" s="249"/>
      <c r="M941" s="250"/>
      <c r="N941" s="279"/>
      <c r="O941" s="279"/>
      <c r="P941" s="279"/>
      <c r="Q941" s="279"/>
      <c r="R941" s="279"/>
      <c r="S941" s="279"/>
      <c r="T941" s="279"/>
      <c r="U941" s="279"/>
      <c r="V941" s="279"/>
      <c r="W941" s="279"/>
      <c r="X941" s="279"/>
      <c r="Y941" s="279"/>
      <c r="Z941" s="279"/>
      <c r="AA941" s="279"/>
    </row>
    <row r="942" spans="1:27" s="278" customFormat="1" ht="14.4" x14ac:dyDescent="0.3">
      <c r="A942" s="277"/>
      <c r="B942" s="277"/>
      <c r="C942" s="242" t="s">
        <v>220</v>
      </c>
      <c r="D942" s="482">
        <v>2.5499999999999998</v>
      </c>
      <c r="E942" s="482">
        <v>4.7</v>
      </c>
      <c r="F942" s="486">
        <v>2</v>
      </c>
      <c r="G942" s="482">
        <v>23.97</v>
      </c>
      <c r="H942" s="248"/>
      <c r="I942" s="488"/>
      <c r="J942" s="248"/>
      <c r="K942" s="249"/>
      <c r="L942" s="249"/>
      <c r="M942" s="250"/>
      <c r="N942" s="279"/>
      <c r="O942" s="279"/>
      <c r="P942" s="279"/>
      <c r="Q942" s="279"/>
      <c r="R942" s="279"/>
      <c r="S942" s="279"/>
      <c r="T942" s="279"/>
      <c r="U942" s="279"/>
      <c r="V942" s="279"/>
      <c r="W942" s="279"/>
      <c r="X942" s="279"/>
      <c r="Y942" s="279"/>
      <c r="Z942" s="279"/>
      <c r="AA942" s="279"/>
    </row>
    <row r="943" spans="1:27" s="278" customFormat="1" ht="14.4" x14ac:dyDescent="0.3">
      <c r="A943" s="277"/>
      <c r="B943" s="277"/>
      <c r="C943" s="242" t="s">
        <v>205</v>
      </c>
      <c r="D943" s="482">
        <v>2.5499999999999998</v>
      </c>
      <c r="E943" s="482">
        <v>9.6999999999999993</v>
      </c>
      <c r="F943" s="486">
        <v>1</v>
      </c>
      <c r="G943" s="482">
        <v>24.734999999999996</v>
      </c>
      <c r="H943" s="248"/>
      <c r="I943" s="488"/>
      <c r="J943" s="248"/>
      <c r="K943" s="249"/>
      <c r="L943" s="249"/>
      <c r="M943" s="250"/>
      <c r="N943" s="279"/>
      <c r="O943" s="279"/>
      <c r="P943" s="279"/>
      <c r="Q943" s="279"/>
      <c r="R943" s="279"/>
      <c r="S943" s="279"/>
      <c r="T943" s="279"/>
      <c r="U943" s="279"/>
      <c r="V943" s="279"/>
      <c r="W943" s="279"/>
      <c r="X943" s="279"/>
      <c r="Y943" s="279"/>
      <c r="Z943" s="279"/>
      <c r="AA943" s="279"/>
    </row>
    <row r="944" spans="1:27" s="278" customFormat="1" ht="14.4" x14ac:dyDescent="0.3">
      <c r="A944" s="277"/>
      <c r="B944" s="277"/>
      <c r="C944" s="242" t="s">
        <v>207</v>
      </c>
      <c r="D944" s="482">
        <v>1</v>
      </c>
      <c r="E944" s="482">
        <v>3.1</v>
      </c>
      <c r="F944" s="486">
        <v>2</v>
      </c>
      <c r="G944" s="482">
        <v>6.2</v>
      </c>
      <c r="H944" s="248"/>
      <c r="I944" s="488"/>
      <c r="J944" s="248"/>
      <c r="K944" s="249"/>
      <c r="L944" s="249"/>
      <c r="M944" s="250"/>
      <c r="N944" s="279"/>
      <c r="O944" s="279"/>
      <c r="P944" s="279"/>
      <c r="Q944" s="279"/>
      <c r="R944" s="279"/>
      <c r="S944" s="279"/>
      <c r="T944" s="279"/>
      <c r="U944" s="279"/>
      <c r="V944" s="279"/>
      <c r="W944" s="279"/>
      <c r="X944" s="279"/>
      <c r="Y944" s="279"/>
      <c r="Z944" s="279"/>
      <c r="AA944" s="279"/>
    </row>
    <row r="945" spans="1:27" s="278" customFormat="1" ht="14.4" x14ac:dyDescent="0.3">
      <c r="A945" s="277"/>
      <c r="B945" s="277"/>
      <c r="C945" s="242" t="s">
        <v>206</v>
      </c>
      <c r="D945" s="482">
        <v>1.2925</v>
      </c>
      <c r="E945" s="482">
        <v>7.4</v>
      </c>
      <c r="F945" s="486">
        <v>1</v>
      </c>
      <c r="G945" s="482">
        <v>9.5645000000000007</v>
      </c>
      <c r="H945" s="248"/>
      <c r="I945" s="488"/>
      <c r="J945" s="248"/>
      <c r="K945" s="249"/>
      <c r="L945" s="249"/>
      <c r="M945" s="250"/>
      <c r="N945" s="279"/>
      <c r="O945" s="279"/>
      <c r="P945" s="279"/>
      <c r="Q945" s="279"/>
      <c r="R945" s="279"/>
      <c r="S945" s="279"/>
      <c r="T945" s="279"/>
      <c r="U945" s="279"/>
      <c r="V945" s="279"/>
      <c r="W945" s="279"/>
      <c r="X945" s="279"/>
      <c r="Y945" s="279"/>
      <c r="Z945" s="279"/>
      <c r="AA945" s="279"/>
    </row>
    <row r="946" spans="1:27" s="278" customFormat="1" ht="14.4" x14ac:dyDescent="0.3">
      <c r="A946" s="277"/>
      <c r="B946" s="277"/>
      <c r="C946" s="242" t="s">
        <v>208</v>
      </c>
      <c r="D946" s="482">
        <v>0.3</v>
      </c>
      <c r="E946" s="482">
        <v>0.55000000000000004</v>
      </c>
      <c r="F946" s="486">
        <v>1</v>
      </c>
      <c r="G946" s="482">
        <v>0.16500000000000001</v>
      </c>
      <c r="H946" s="248"/>
      <c r="I946" s="488"/>
      <c r="J946" s="248"/>
      <c r="K946" s="249"/>
      <c r="L946" s="249"/>
      <c r="M946" s="250"/>
      <c r="N946" s="279"/>
      <c r="O946" s="279"/>
      <c r="P946" s="279"/>
      <c r="Q946" s="279"/>
      <c r="R946" s="279"/>
      <c r="S946" s="279"/>
      <c r="T946" s="279"/>
      <c r="U946" s="279"/>
      <c r="V946" s="279"/>
      <c r="W946" s="279"/>
      <c r="X946" s="279"/>
      <c r="Y946" s="279"/>
      <c r="Z946" s="279"/>
      <c r="AA946" s="279"/>
    </row>
    <row r="947" spans="1:27" s="278" customFormat="1" ht="14.4" x14ac:dyDescent="0.3">
      <c r="A947" s="277"/>
      <c r="B947" s="277"/>
      <c r="C947" s="242" t="s">
        <v>478</v>
      </c>
      <c r="D947" s="482">
        <v>3.0630000000000002</v>
      </c>
      <c r="E947" s="482">
        <v>2.4</v>
      </c>
      <c r="F947" s="486">
        <v>1</v>
      </c>
      <c r="G947" s="482">
        <v>7.3512000000000004</v>
      </c>
      <c r="H947" s="248"/>
      <c r="I947" s="488"/>
      <c r="J947" s="248"/>
      <c r="K947" s="249"/>
      <c r="L947" s="249"/>
      <c r="M947" s="250"/>
      <c r="N947" s="279"/>
      <c r="O947" s="279"/>
      <c r="P947" s="279"/>
      <c r="Q947" s="279"/>
      <c r="R947" s="279"/>
      <c r="S947" s="279"/>
      <c r="T947" s="279"/>
      <c r="U947" s="279"/>
      <c r="V947" s="279"/>
      <c r="W947" s="279"/>
      <c r="X947" s="279"/>
      <c r="Y947" s="279"/>
      <c r="Z947" s="279"/>
      <c r="AA947" s="279"/>
    </row>
    <row r="948" spans="1:27" s="278" customFormat="1" ht="14.4" x14ac:dyDescent="0.3">
      <c r="A948" s="277"/>
      <c r="B948" s="277"/>
      <c r="C948" s="242" t="s">
        <v>209</v>
      </c>
      <c r="D948" s="482">
        <v>2.5</v>
      </c>
      <c r="E948" s="482">
        <v>4</v>
      </c>
      <c r="F948" s="486">
        <v>1</v>
      </c>
      <c r="G948" s="482">
        <v>10</v>
      </c>
      <c r="H948" s="248"/>
      <c r="I948" s="488"/>
      <c r="J948" s="248"/>
      <c r="K948" s="249"/>
      <c r="L948" s="249"/>
      <c r="M948" s="250"/>
      <c r="N948" s="279"/>
      <c r="O948" s="279"/>
      <c r="P948" s="279"/>
      <c r="Q948" s="279"/>
      <c r="R948" s="279"/>
      <c r="S948" s="279"/>
      <c r="T948" s="279"/>
      <c r="U948" s="279"/>
      <c r="V948" s="279"/>
      <c r="W948" s="279"/>
      <c r="X948" s="279"/>
      <c r="Y948" s="279"/>
      <c r="Z948" s="279"/>
      <c r="AA948" s="279"/>
    </row>
    <row r="949" spans="1:27" s="278" customFormat="1" ht="14.4" x14ac:dyDescent="0.3">
      <c r="A949" s="277"/>
      <c r="B949" s="277"/>
      <c r="C949" s="883" t="s">
        <v>211</v>
      </c>
      <c r="D949" s="482">
        <v>1.5</v>
      </c>
      <c r="E949" s="482">
        <v>3.4</v>
      </c>
      <c r="F949" s="486">
        <v>1</v>
      </c>
      <c r="G949" s="482">
        <v>5.0999999999999996</v>
      </c>
      <c r="H949" s="248"/>
      <c r="I949" s="488"/>
      <c r="J949" s="248"/>
      <c r="K949" s="249"/>
      <c r="L949" s="249"/>
      <c r="M949" s="250"/>
      <c r="N949" s="279"/>
      <c r="O949" s="279"/>
      <c r="P949" s="279"/>
      <c r="Q949" s="279"/>
      <c r="R949" s="279"/>
      <c r="S949" s="279"/>
      <c r="T949" s="279"/>
      <c r="U949" s="279"/>
      <c r="V949" s="279"/>
      <c r="W949" s="279"/>
      <c r="X949" s="279"/>
      <c r="Y949" s="279"/>
      <c r="Z949" s="279"/>
      <c r="AA949" s="279"/>
    </row>
    <row r="950" spans="1:27" s="278" customFormat="1" ht="14.4" x14ac:dyDescent="0.3">
      <c r="A950" s="277"/>
      <c r="B950" s="277"/>
      <c r="C950" s="884"/>
      <c r="D950" s="482">
        <v>2.5089999999999999</v>
      </c>
      <c r="E950" s="482">
        <v>4.7</v>
      </c>
      <c r="F950" s="486">
        <v>1</v>
      </c>
      <c r="G950" s="482">
        <v>11.792299999999999</v>
      </c>
      <c r="H950" s="248"/>
      <c r="I950" s="488"/>
      <c r="J950" s="248"/>
      <c r="K950" s="249"/>
      <c r="L950" s="249"/>
      <c r="M950" s="250"/>
      <c r="N950" s="279"/>
      <c r="O950" s="279"/>
      <c r="P950" s="279"/>
      <c r="Q950" s="279"/>
      <c r="R950" s="279"/>
      <c r="S950" s="279"/>
      <c r="T950" s="279"/>
      <c r="U950" s="279"/>
      <c r="V950" s="279"/>
      <c r="W950" s="279"/>
      <c r="X950" s="279"/>
      <c r="Y950" s="279"/>
      <c r="Z950" s="279"/>
      <c r="AA950" s="279"/>
    </row>
    <row r="951" spans="1:27" s="278" customFormat="1" ht="14.4" x14ac:dyDescent="0.3">
      <c r="A951" s="277"/>
      <c r="B951" s="277"/>
      <c r="C951" s="885"/>
      <c r="D951" s="482">
        <v>3.5</v>
      </c>
      <c r="E951" s="482">
        <v>0.97099999999999997</v>
      </c>
      <c r="F951" s="486">
        <v>1</v>
      </c>
      <c r="G951" s="482">
        <v>3.3984999999999999</v>
      </c>
      <c r="H951" s="248"/>
      <c r="I951" s="488"/>
      <c r="J951" s="248"/>
      <c r="K951" s="249"/>
      <c r="L951" s="249"/>
      <c r="M951" s="250"/>
      <c r="N951" s="279"/>
      <c r="O951" s="279"/>
      <c r="P951" s="279"/>
      <c r="Q951" s="279"/>
      <c r="R951" s="279"/>
      <c r="S951" s="279"/>
      <c r="T951" s="279"/>
      <c r="U951" s="279"/>
      <c r="V951" s="279"/>
      <c r="W951" s="279"/>
      <c r="X951" s="279"/>
      <c r="Y951" s="279"/>
      <c r="Z951" s="279"/>
      <c r="AA951" s="279"/>
    </row>
    <row r="952" spans="1:27" s="278" customFormat="1" ht="14.4" x14ac:dyDescent="0.3">
      <c r="A952" s="277"/>
      <c r="B952" s="277"/>
      <c r="C952" s="883" t="s">
        <v>212</v>
      </c>
      <c r="D952" s="490">
        <v>8.1999999999999993</v>
      </c>
      <c r="E952" s="490">
        <v>4</v>
      </c>
      <c r="F952" s="486">
        <v>1</v>
      </c>
      <c r="G952" s="482">
        <v>32.799999999999997</v>
      </c>
      <c r="H952" s="248"/>
      <c r="I952" s="488"/>
      <c r="J952" s="248"/>
      <c r="K952" s="249"/>
      <c r="L952" s="249"/>
      <c r="M952" s="250"/>
      <c r="N952" s="279"/>
      <c r="O952" s="279"/>
      <c r="P952" s="279"/>
      <c r="Q952" s="279"/>
      <c r="R952" s="279"/>
      <c r="S952" s="279"/>
      <c r="T952" s="279"/>
      <c r="U952" s="279"/>
      <c r="V952" s="279"/>
      <c r="W952" s="279"/>
      <c r="X952" s="279"/>
      <c r="Y952" s="279"/>
      <c r="Z952" s="279"/>
      <c r="AA952" s="279"/>
    </row>
    <row r="953" spans="1:27" s="278" customFormat="1" ht="14.4" x14ac:dyDescent="0.3">
      <c r="A953" s="277"/>
      <c r="B953" s="277"/>
      <c r="C953" s="885"/>
      <c r="D953" s="490">
        <v>6.7</v>
      </c>
      <c r="E953" s="490">
        <v>3.4</v>
      </c>
      <c r="F953" s="486">
        <v>1</v>
      </c>
      <c r="G953" s="482">
        <v>22.78</v>
      </c>
      <c r="H953" s="248"/>
      <c r="I953" s="488"/>
      <c r="J953" s="248"/>
      <c r="K953" s="249"/>
      <c r="L953" s="249"/>
      <c r="M953" s="250"/>
      <c r="N953" s="279"/>
      <c r="O953" s="279"/>
      <c r="P953" s="279"/>
      <c r="Q953" s="279"/>
      <c r="R953" s="279"/>
      <c r="S953" s="279"/>
      <c r="T953" s="279"/>
      <c r="U953" s="279"/>
      <c r="V953" s="279"/>
      <c r="W953" s="279"/>
      <c r="X953" s="279"/>
      <c r="Y953" s="279"/>
      <c r="Z953" s="279"/>
      <c r="AA953" s="279"/>
    </row>
    <row r="954" spans="1:27" s="278" customFormat="1" ht="14.4" x14ac:dyDescent="0.3">
      <c r="A954" s="277"/>
      <c r="B954" s="277"/>
      <c r="C954" s="892" t="s">
        <v>213</v>
      </c>
      <c r="D954" s="490">
        <v>5.7</v>
      </c>
      <c r="E954" s="490">
        <v>5.7</v>
      </c>
      <c r="F954" s="486">
        <v>2</v>
      </c>
      <c r="G954" s="482">
        <v>64.98</v>
      </c>
      <c r="H954" s="248"/>
      <c r="I954" s="488"/>
      <c r="J954" s="248"/>
      <c r="K954" s="249"/>
      <c r="L954" s="249"/>
      <c r="M954" s="250"/>
      <c r="N954" s="279"/>
      <c r="O954" s="279"/>
      <c r="P954" s="279"/>
      <c r="Q954" s="279"/>
      <c r="R954" s="279"/>
      <c r="S954" s="279"/>
      <c r="T954" s="279"/>
      <c r="U954" s="279"/>
      <c r="V954" s="279"/>
      <c r="W954" s="279"/>
      <c r="X954" s="279"/>
      <c r="Y954" s="279"/>
      <c r="Z954" s="279"/>
      <c r="AA954" s="279"/>
    </row>
    <row r="955" spans="1:27" s="278" customFormat="1" ht="14.4" x14ac:dyDescent="0.3">
      <c r="A955" s="277"/>
      <c r="B955" s="277"/>
      <c r="C955" s="892"/>
      <c r="D955" s="482">
        <v>3.2</v>
      </c>
      <c r="E955" s="482">
        <v>0.95</v>
      </c>
      <c r="F955" s="486">
        <v>2</v>
      </c>
      <c r="G955" s="482">
        <v>6.08</v>
      </c>
      <c r="H955" s="248"/>
      <c r="I955" s="488"/>
      <c r="J955" s="248"/>
      <c r="K955" s="249"/>
      <c r="L955" s="249"/>
      <c r="M955" s="250"/>
      <c r="N955" s="279"/>
      <c r="O955" s="279"/>
      <c r="P955" s="279"/>
      <c r="Q955" s="279"/>
      <c r="R955" s="279"/>
      <c r="S955" s="279"/>
      <c r="T955" s="279"/>
      <c r="U955" s="279"/>
      <c r="V955" s="279"/>
      <c r="W955" s="279"/>
      <c r="X955" s="279"/>
      <c r="Y955" s="279"/>
      <c r="Z955" s="279"/>
      <c r="AA955" s="279"/>
    </row>
    <row r="956" spans="1:27" s="278" customFormat="1" ht="14.4" x14ac:dyDescent="0.3">
      <c r="A956" s="277"/>
      <c r="B956" s="277"/>
      <c r="C956" s="893" t="s">
        <v>214</v>
      </c>
      <c r="D956" s="490">
        <v>1.3</v>
      </c>
      <c r="E956" s="490">
        <v>2.1</v>
      </c>
      <c r="F956" s="491">
        <v>1</v>
      </c>
      <c r="G956" s="482">
        <v>2.7300000000000004</v>
      </c>
      <c r="H956" s="248"/>
      <c r="I956" s="488"/>
      <c r="J956" s="248"/>
      <c r="K956" s="249"/>
      <c r="L956" s="249"/>
      <c r="M956" s="250"/>
      <c r="N956" s="279"/>
      <c r="O956" s="279"/>
      <c r="P956" s="279"/>
      <c r="Q956" s="279"/>
      <c r="R956" s="279"/>
      <c r="S956" s="279"/>
      <c r="T956" s="279"/>
      <c r="U956" s="279"/>
      <c r="V956" s="279"/>
      <c r="W956" s="279"/>
      <c r="X956" s="279"/>
      <c r="Y956" s="279"/>
      <c r="Z956" s="279"/>
      <c r="AA956" s="279"/>
    </row>
    <row r="957" spans="1:27" s="278" customFormat="1" ht="14.4" x14ac:dyDescent="0.3">
      <c r="A957" s="277"/>
      <c r="B957" s="277"/>
      <c r="C957" s="893"/>
      <c r="D957" s="248"/>
      <c r="E957" s="248"/>
      <c r="F957" s="248"/>
      <c r="G957" s="492">
        <v>298.45650000000001</v>
      </c>
      <c r="H957" s="248"/>
      <c r="I957" s="488"/>
      <c r="J957" s="248"/>
      <c r="K957" s="249"/>
      <c r="L957" s="249"/>
      <c r="M957" s="250"/>
      <c r="N957" s="279"/>
      <c r="O957" s="279"/>
      <c r="P957" s="279"/>
      <c r="Q957" s="279"/>
      <c r="R957" s="279"/>
      <c r="S957" s="279"/>
      <c r="T957" s="279"/>
      <c r="U957" s="279"/>
      <c r="V957" s="279"/>
      <c r="W957" s="279"/>
      <c r="X957" s="279"/>
      <c r="Y957" s="279"/>
      <c r="Z957" s="279"/>
      <c r="AA957" s="279"/>
    </row>
    <row r="958" spans="1:27" s="278" customFormat="1" ht="14.4" x14ac:dyDescent="0.3">
      <c r="A958" s="277"/>
      <c r="B958" s="277"/>
      <c r="C958" s="242" t="s">
        <v>479</v>
      </c>
      <c r="D958" s="248"/>
      <c r="E958" s="248"/>
      <c r="F958" s="493" t="s">
        <v>274</v>
      </c>
      <c r="G958" s="494">
        <v>596.91300000000001</v>
      </c>
      <c r="H958" s="248" t="s">
        <v>20</v>
      </c>
      <c r="I958" s="488"/>
      <c r="J958" s="248"/>
      <c r="K958" s="249"/>
      <c r="L958" s="249"/>
      <c r="M958" s="250"/>
      <c r="N958" s="279"/>
      <c r="O958" s="279"/>
      <c r="P958" s="279"/>
      <c r="Q958" s="279"/>
      <c r="R958" s="279"/>
      <c r="S958" s="279"/>
      <c r="T958" s="279"/>
      <c r="U958" s="279"/>
      <c r="V958" s="279"/>
      <c r="W958" s="279"/>
      <c r="X958" s="279"/>
      <c r="Y958" s="279"/>
      <c r="Z958" s="279"/>
      <c r="AA958" s="279"/>
    </row>
    <row r="959" spans="1:27" s="278" customFormat="1" ht="15.75" customHeight="1" x14ac:dyDescent="0.3">
      <c r="A959" s="277"/>
      <c r="B959" s="277"/>
      <c r="C959" s="248"/>
      <c r="D959" s="248"/>
      <c r="E959" s="248"/>
      <c r="F959" s="248"/>
      <c r="G959" s="248"/>
      <c r="H959" s="248"/>
      <c r="I959" s="488"/>
      <c r="J959" s="248"/>
      <c r="K959" s="249"/>
      <c r="L959" s="249"/>
      <c r="M959" s="250"/>
      <c r="N959" s="279"/>
      <c r="O959" s="279"/>
      <c r="P959" s="279"/>
      <c r="Q959" s="279"/>
      <c r="R959" s="279"/>
      <c r="S959" s="279"/>
      <c r="T959" s="279"/>
      <c r="U959" s="279"/>
      <c r="V959" s="279"/>
      <c r="W959" s="279"/>
      <c r="X959" s="279"/>
      <c r="Y959" s="279"/>
      <c r="Z959" s="279"/>
      <c r="AA959" s="279"/>
    </row>
    <row r="960" spans="1:27" s="278" customFormat="1" ht="14.4" x14ac:dyDescent="0.3">
      <c r="A960" s="277"/>
      <c r="B960" s="277"/>
      <c r="C960" s="248"/>
      <c r="D960" s="495">
        <v>2029.6561399999994</v>
      </c>
      <c r="E960" s="496" t="s">
        <v>4</v>
      </c>
      <c r="F960" s="248"/>
      <c r="G960" s="248"/>
      <c r="H960" s="248"/>
      <c r="I960" s="488"/>
      <c r="J960" s="248"/>
      <c r="K960" s="249"/>
      <c r="L960" s="249"/>
      <c r="M960" s="250"/>
      <c r="N960" s="279"/>
      <c r="O960" s="279"/>
      <c r="P960" s="279"/>
      <c r="Q960" s="279"/>
      <c r="R960" s="279"/>
      <c r="S960" s="279"/>
      <c r="T960" s="279"/>
      <c r="U960" s="279"/>
      <c r="V960" s="279"/>
      <c r="W960" s="279"/>
      <c r="X960" s="279"/>
      <c r="Y960" s="279"/>
      <c r="Z960" s="279"/>
      <c r="AA960" s="279"/>
    </row>
    <row r="961" spans="1:27" s="278" customFormat="1" ht="14.4" x14ac:dyDescent="0.3">
      <c r="A961" s="277"/>
      <c r="B961" s="277"/>
      <c r="C961" s="46" t="s">
        <v>42</v>
      </c>
      <c r="D961" s="291"/>
      <c r="E961" s="250"/>
      <c r="F961" s="250"/>
      <c r="G961" s="250"/>
      <c r="H961" s="250"/>
      <c r="I961" s="250"/>
      <c r="J961" s="248"/>
      <c r="K961" s="249"/>
      <c r="L961" s="249"/>
      <c r="M961" s="250"/>
      <c r="N961" s="279"/>
      <c r="O961" s="279"/>
      <c r="P961" s="279"/>
      <c r="Q961" s="279"/>
      <c r="R961" s="279"/>
      <c r="S961" s="279"/>
      <c r="T961" s="279"/>
      <c r="U961" s="279"/>
      <c r="V961" s="279"/>
      <c r="W961" s="279"/>
      <c r="X961" s="279"/>
      <c r="Y961" s="279"/>
      <c r="Z961" s="279"/>
      <c r="AA961" s="279"/>
    </row>
    <row r="962" spans="1:27" s="278" customFormat="1" x14ac:dyDescent="0.3">
      <c r="A962" s="277"/>
      <c r="B962" s="277"/>
      <c r="D962" s="294"/>
      <c r="E962" s="250"/>
      <c r="F962" s="250"/>
      <c r="G962" s="250"/>
      <c r="H962" s="250"/>
      <c r="I962" s="250"/>
      <c r="J962" s="250"/>
      <c r="K962" s="250"/>
      <c r="L962" s="250"/>
      <c r="M962" s="250"/>
      <c r="N962" s="279"/>
      <c r="O962" s="279"/>
      <c r="P962" s="279"/>
      <c r="Q962" s="279"/>
      <c r="R962" s="279"/>
      <c r="S962" s="279"/>
      <c r="T962" s="279"/>
      <c r="U962" s="279"/>
      <c r="V962" s="279"/>
      <c r="W962" s="279"/>
      <c r="X962" s="279"/>
      <c r="Y962" s="279"/>
      <c r="Z962" s="279"/>
      <c r="AA962" s="279"/>
    </row>
    <row r="963" spans="1:27" s="278" customFormat="1" x14ac:dyDescent="0.3">
      <c r="A963" s="277"/>
      <c r="B963" s="277"/>
      <c r="C963" s="291"/>
      <c r="D963" s="518" t="s">
        <v>753</v>
      </c>
      <c r="E963" s="632">
        <v>839.96</v>
      </c>
      <c r="F963" s="524" t="s">
        <v>4</v>
      </c>
      <c r="G963" s="250"/>
      <c r="H963" s="250"/>
      <c r="I963" s="250"/>
      <c r="J963" s="250"/>
      <c r="K963" s="250"/>
      <c r="L963" s="250"/>
      <c r="M963" s="250"/>
      <c r="N963" s="279"/>
      <c r="O963" s="279"/>
      <c r="P963" s="279"/>
      <c r="Q963" s="279"/>
      <c r="R963" s="279"/>
      <c r="S963" s="279"/>
      <c r="T963" s="279"/>
      <c r="U963" s="279"/>
      <c r="V963" s="279"/>
      <c r="W963" s="279"/>
      <c r="X963" s="279"/>
      <c r="Y963" s="279"/>
      <c r="Z963" s="279"/>
      <c r="AA963" s="279"/>
    </row>
    <row r="964" spans="1:27" s="278" customFormat="1" x14ac:dyDescent="0.3">
      <c r="A964" s="277"/>
      <c r="B964" s="277"/>
      <c r="C964" s="291"/>
      <c r="D964" s="518" t="s">
        <v>754</v>
      </c>
      <c r="E964" s="633">
        <v>1133.5899999999999</v>
      </c>
      <c r="F964" s="524" t="s">
        <v>4</v>
      </c>
      <c r="G964" s="250"/>
      <c r="H964" s="250"/>
      <c r="I964" s="250"/>
      <c r="J964" s="250"/>
      <c r="K964" s="250"/>
      <c r="L964" s="250"/>
      <c r="M964" s="250"/>
      <c r="N964" s="279"/>
      <c r="O964" s="279"/>
      <c r="P964" s="279"/>
      <c r="Q964" s="279"/>
      <c r="R964" s="279"/>
      <c r="S964" s="279"/>
      <c r="T964" s="279"/>
      <c r="U964" s="279"/>
      <c r="V964" s="279"/>
      <c r="W964" s="279"/>
      <c r="X964" s="279"/>
      <c r="Y964" s="279"/>
      <c r="Z964" s="279"/>
      <c r="AA964" s="279"/>
    </row>
    <row r="965" spans="1:27" s="278" customFormat="1" x14ac:dyDescent="0.3">
      <c r="A965" s="277"/>
      <c r="B965" s="277"/>
      <c r="C965" s="291"/>
      <c r="D965" s="518" t="s">
        <v>755</v>
      </c>
      <c r="E965" s="632">
        <v>33.22</v>
      </c>
      <c r="F965" s="524" t="s">
        <v>4</v>
      </c>
      <c r="G965" s="250"/>
      <c r="H965" s="250"/>
      <c r="I965" s="250"/>
      <c r="J965" s="250"/>
      <c r="K965" s="250"/>
      <c r="L965" s="250"/>
      <c r="M965" s="250"/>
      <c r="N965" s="279"/>
      <c r="O965" s="279"/>
      <c r="P965" s="279"/>
      <c r="Q965" s="279"/>
      <c r="R965" s="279"/>
      <c r="S965" s="279"/>
      <c r="T965" s="279"/>
      <c r="U965" s="279"/>
      <c r="V965" s="279"/>
      <c r="W965" s="279"/>
      <c r="X965" s="279"/>
      <c r="Y965" s="279"/>
      <c r="Z965" s="279"/>
      <c r="AA965" s="279"/>
    </row>
    <row r="966" spans="1:27" s="278" customFormat="1" x14ac:dyDescent="0.3">
      <c r="A966" s="277"/>
      <c r="B966" s="277"/>
      <c r="C966" s="291"/>
      <c r="D966" s="518" t="s">
        <v>756</v>
      </c>
      <c r="E966" s="633">
        <v>22.76</v>
      </c>
      <c r="F966" s="524" t="s">
        <v>4</v>
      </c>
      <c r="G966" s="250"/>
      <c r="H966" s="250"/>
      <c r="I966" s="250"/>
      <c r="J966" s="250"/>
      <c r="K966" s="250"/>
      <c r="L966" s="250"/>
      <c r="M966" s="250"/>
      <c r="N966" s="279"/>
      <c r="O966" s="279"/>
      <c r="P966" s="279"/>
      <c r="Q966" s="279"/>
      <c r="R966" s="279"/>
      <c r="S966" s="279"/>
      <c r="T966" s="279"/>
      <c r="U966" s="279"/>
      <c r="V966" s="279"/>
      <c r="W966" s="279"/>
      <c r="X966" s="279"/>
      <c r="Y966" s="279"/>
      <c r="Z966" s="279"/>
      <c r="AA966" s="279"/>
    </row>
    <row r="967" spans="1:27" s="278" customFormat="1" x14ac:dyDescent="0.3">
      <c r="A967" s="277"/>
      <c r="B967" s="277"/>
      <c r="D967" s="24"/>
      <c r="E967" s="25"/>
      <c r="F967" s="25"/>
      <c r="G967" s="25"/>
      <c r="H967" s="25"/>
      <c r="I967" s="25"/>
      <c r="J967" s="250"/>
      <c r="K967" s="250"/>
      <c r="L967" s="250"/>
      <c r="M967" s="250"/>
      <c r="N967" s="279"/>
      <c r="O967" s="279"/>
      <c r="P967" s="279"/>
      <c r="Q967" s="279"/>
      <c r="R967" s="279"/>
      <c r="S967" s="279"/>
      <c r="T967" s="279"/>
      <c r="U967" s="279"/>
      <c r="V967" s="279"/>
      <c r="W967" s="279"/>
      <c r="X967" s="279"/>
      <c r="Y967" s="279"/>
      <c r="Z967" s="279"/>
      <c r="AA967" s="279"/>
    </row>
    <row r="968" spans="1:27" s="278" customFormat="1" x14ac:dyDescent="0.3">
      <c r="A968" s="277"/>
      <c r="B968" s="277"/>
      <c r="D968" s="842" t="s">
        <v>759</v>
      </c>
      <c r="E968" s="843"/>
      <c r="F968" s="843"/>
      <c r="G968" s="843"/>
      <c r="H968" s="269">
        <v>839.96</v>
      </c>
      <c r="I968" s="270" t="s">
        <v>4</v>
      </c>
      <c r="J968" s="250"/>
      <c r="K968" s="250"/>
      <c r="L968" s="250"/>
      <c r="M968" s="250"/>
      <c r="N968" s="279"/>
      <c r="O968" s="279"/>
      <c r="P968" s="279"/>
      <c r="Q968" s="279"/>
      <c r="R968" s="279"/>
      <c r="S968" s="279"/>
      <c r="T968" s="279"/>
      <c r="U968" s="279"/>
      <c r="V968" s="279"/>
      <c r="W968" s="279"/>
      <c r="X968" s="279"/>
      <c r="Y968" s="279"/>
      <c r="Z968" s="279"/>
      <c r="AA968" s="279"/>
    </row>
    <row r="969" spans="1:27" s="278" customFormat="1" x14ac:dyDescent="0.3">
      <c r="A969" s="277"/>
      <c r="B969" s="277"/>
      <c r="D969" s="842" t="s">
        <v>760</v>
      </c>
      <c r="E969" s="843"/>
      <c r="F969" s="843"/>
      <c r="G969" s="843"/>
      <c r="H969" s="269">
        <v>1133.5899999999999</v>
      </c>
      <c r="I969" s="270" t="s">
        <v>4</v>
      </c>
      <c r="J969" s="250"/>
      <c r="K969" s="250"/>
      <c r="L969" s="250"/>
      <c r="M969" s="250"/>
      <c r="N969" s="279"/>
      <c r="O969" s="279"/>
      <c r="P969" s="279"/>
      <c r="Q969" s="279"/>
      <c r="R969" s="279"/>
      <c r="S969" s="279"/>
      <c r="T969" s="279"/>
      <c r="U969" s="279"/>
      <c r="V969" s="279"/>
      <c r="W969" s="279"/>
      <c r="X969" s="279"/>
      <c r="Y969" s="279"/>
      <c r="Z969" s="279"/>
      <c r="AA969" s="279"/>
    </row>
    <row r="970" spans="1:27" s="278" customFormat="1" x14ac:dyDescent="0.3">
      <c r="A970" s="277"/>
      <c r="B970" s="277"/>
      <c r="D970" s="842" t="s">
        <v>761</v>
      </c>
      <c r="E970" s="843"/>
      <c r="F970" s="843"/>
      <c r="G970" s="843"/>
      <c r="H970" s="269">
        <v>33.22</v>
      </c>
      <c r="I970" s="270" t="s">
        <v>4</v>
      </c>
      <c r="J970" s="250"/>
      <c r="K970" s="250"/>
      <c r="L970" s="250"/>
      <c r="M970" s="250"/>
      <c r="N970" s="279"/>
      <c r="O970" s="279"/>
      <c r="P970" s="279"/>
      <c r="Q970" s="279"/>
      <c r="R970" s="279"/>
      <c r="S970" s="279"/>
      <c r="T970" s="279"/>
      <c r="U970" s="279"/>
      <c r="V970" s="279"/>
      <c r="W970" s="279"/>
      <c r="X970" s="279"/>
      <c r="Y970" s="279"/>
      <c r="Z970" s="279"/>
      <c r="AA970" s="279"/>
    </row>
    <row r="971" spans="1:27" s="278" customFormat="1" x14ac:dyDescent="0.3">
      <c r="A971" s="277"/>
      <c r="B971" s="277"/>
      <c r="D971" s="842" t="s">
        <v>762</v>
      </c>
      <c r="E971" s="843"/>
      <c r="F971" s="843"/>
      <c r="G971" s="843"/>
      <c r="H971" s="269">
        <v>22.76</v>
      </c>
      <c r="I971" s="270" t="s">
        <v>4</v>
      </c>
      <c r="J971" s="250"/>
      <c r="K971" s="250"/>
      <c r="L971" s="250"/>
      <c r="M971" s="250"/>
      <c r="N971" s="279"/>
      <c r="O971" s="279"/>
      <c r="P971" s="279"/>
      <c r="Q971" s="279"/>
      <c r="R971" s="279"/>
      <c r="S971" s="279"/>
      <c r="T971" s="279"/>
      <c r="U971" s="279"/>
      <c r="V971" s="279"/>
      <c r="W971" s="279"/>
      <c r="X971" s="279"/>
      <c r="Y971" s="279"/>
      <c r="Z971" s="279"/>
      <c r="AA971" s="279"/>
    </row>
    <row r="972" spans="1:27" s="278" customFormat="1" x14ac:dyDescent="0.3">
      <c r="A972" s="277"/>
      <c r="B972" s="277"/>
      <c r="D972" s="24"/>
      <c r="E972" s="25"/>
      <c r="F972" s="25"/>
      <c r="G972" s="25"/>
      <c r="H972" s="25"/>
      <c r="I972" s="25"/>
      <c r="J972" s="250"/>
      <c r="K972" s="250"/>
      <c r="L972" s="250"/>
      <c r="M972" s="250"/>
      <c r="N972" s="279"/>
      <c r="O972" s="279"/>
      <c r="P972" s="279"/>
      <c r="Q972" s="279"/>
      <c r="R972" s="279"/>
      <c r="S972" s="279"/>
      <c r="T972" s="279"/>
      <c r="U972" s="279"/>
      <c r="V972" s="279"/>
      <c r="W972" s="279"/>
      <c r="X972" s="279"/>
      <c r="Y972" s="279"/>
      <c r="Z972" s="279"/>
      <c r="AA972" s="279"/>
    </row>
    <row r="973" spans="1:27" x14ac:dyDescent="0.3">
      <c r="C973" s="635" t="s">
        <v>763</v>
      </c>
      <c r="D973" s="260" t="s">
        <v>490</v>
      </c>
      <c r="E973" s="271"/>
      <c r="F973" s="271"/>
      <c r="G973" s="271"/>
      <c r="H973" s="271"/>
      <c r="I973" s="271"/>
      <c r="J973" s="25"/>
    </row>
    <row r="974" spans="1:27" s="272" customFormat="1" x14ac:dyDescent="0.3">
      <c r="A974" s="260"/>
      <c r="B974" s="260"/>
      <c r="D974" s="24"/>
      <c r="E974" s="25"/>
      <c r="F974" s="25"/>
      <c r="G974" s="25"/>
      <c r="H974" s="25"/>
      <c r="I974" s="25"/>
      <c r="J974" s="271"/>
      <c r="K974" s="271"/>
      <c r="L974" s="271"/>
      <c r="M974" s="271"/>
      <c r="N974" s="475"/>
      <c r="O974" s="475"/>
      <c r="P974" s="475"/>
      <c r="Q974" s="475"/>
      <c r="R974" s="475"/>
      <c r="S974" s="475"/>
      <c r="T974" s="475"/>
      <c r="U974" s="475"/>
      <c r="V974" s="475"/>
      <c r="W974" s="475"/>
      <c r="X974" s="475"/>
      <c r="Y974" s="475"/>
      <c r="Z974" s="475"/>
      <c r="AA974" s="475"/>
    </row>
    <row r="975" spans="1:27" ht="15" thickBot="1" x14ac:dyDescent="0.35">
      <c r="C975" s="291"/>
      <c r="D975" s="24"/>
      <c r="E975" s="499" t="s">
        <v>1</v>
      </c>
      <c r="F975" s="499" t="s">
        <v>89</v>
      </c>
      <c r="G975" s="500"/>
      <c r="H975" s="499" t="s">
        <v>1</v>
      </c>
      <c r="I975" s="499" t="s">
        <v>89</v>
      </c>
      <c r="J975" s="25"/>
    </row>
    <row r="976" spans="1:27" ht="15" thickBot="1" x14ac:dyDescent="0.35">
      <c r="C976" s="291"/>
      <c r="D976" s="248"/>
      <c r="E976" s="501">
        <v>1.8</v>
      </c>
      <c r="F976" s="502">
        <v>4</v>
      </c>
      <c r="G976" s="503">
        <v>7.2</v>
      </c>
      <c r="H976" s="504">
        <v>5.7</v>
      </c>
      <c r="I976" s="502">
        <v>2</v>
      </c>
      <c r="J976" s="500"/>
    </row>
    <row r="977" spans="3:10" ht="14.4" x14ac:dyDescent="0.3">
      <c r="C977" s="291"/>
      <c r="D977" s="248"/>
      <c r="E977" s="505">
        <v>1.9</v>
      </c>
      <c r="F977" s="486">
        <v>4</v>
      </c>
      <c r="G977" s="506">
        <v>7.6</v>
      </c>
      <c r="H977" s="507">
        <v>7.4</v>
      </c>
      <c r="I977" s="486">
        <v>2</v>
      </c>
      <c r="J977" s="503">
        <v>11.4</v>
      </c>
    </row>
    <row r="978" spans="3:10" ht="14.4" x14ac:dyDescent="0.3">
      <c r="C978" s="291"/>
      <c r="D978" s="248"/>
      <c r="E978" s="505">
        <v>3.3</v>
      </c>
      <c r="F978" s="486">
        <v>4</v>
      </c>
      <c r="G978" s="506">
        <v>13.2</v>
      </c>
      <c r="H978" s="507">
        <v>4.7</v>
      </c>
      <c r="I978" s="486">
        <v>2</v>
      </c>
      <c r="J978" s="506">
        <v>14.8</v>
      </c>
    </row>
    <row r="979" spans="3:10" ht="14.4" x14ac:dyDescent="0.3">
      <c r="C979" s="291"/>
      <c r="D979" s="248"/>
      <c r="E979" s="505">
        <v>8.6999999999999993</v>
      </c>
      <c r="F979" s="486">
        <v>4</v>
      </c>
      <c r="G979" s="506">
        <v>34.799999999999997</v>
      </c>
      <c r="H979" s="507">
        <v>9.6999999999999993</v>
      </c>
      <c r="I979" s="486">
        <v>1</v>
      </c>
      <c r="J979" s="506">
        <v>9.4</v>
      </c>
    </row>
    <row r="980" spans="3:10" ht="14.4" x14ac:dyDescent="0.3">
      <c r="C980" s="291"/>
      <c r="D980" s="248"/>
      <c r="E980" s="505">
        <v>2</v>
      </c>
      <c r="F980" s="486">
        <v>4</v>
      </c>
      <c r="G980" s="506">
        <v>8</v>
      </c>
      <c r="H980" s="507">
        <v>3.1</v>
      </c>
      <c r="I980" s="486">
        <v>2</v>
      </c>
      <c r="J980" s="506">
        <v>9.6999999999999993</v>
      </c>
    </row>
    <row r="981" spans="3:10" ht="14.4" x14ac:dyDescent="0.3">
      <c r="C981" s="291"/>
      <c r="D981" s="248"/>
      <c r="E981" s="505">
        <v>2</v>
      </c>
      <c r="F981" s="486">
        <v>4</v>
      </c>
      <c r="G981" s="506">
        <v>8</v>
      </c>
      <c r="H981" s="507">
        <v>7.4</v>
      </c>
      <c r="I981" s="486">
        <v>1</v>
      </c>
      <c r="J981" s="506">
        <v>6.2</v>
      </c>
    </row>
    <row r="982" spans="3:10" ht="14.4" x14ac:dyDescent="0.3">
      <c r="C982" s="291"/>
      <c r="D982" s="248"/>
      <c r="E982" s="505">
        <v>3.6</v>
      </c>
      <c r="F982" s="486">
        <v>13</v>
      </c>
      <c r="G982" s="506">
        <v>46.800000000000004</v>
      </c>
      <c r="H982" s="507">
        <v>0.55000000000000004</v>
      </c>
      <c r="I982" s="486">
        <v>1</v>
      </c>
      <c r="J982" s="506">
        <v>7.4</v>
      </c>
    </row>
    <row r="983" spans="3:10" ht="14.4" x14ac:dyDescent="0.3">
      <c r="C983" s="291"/>
      <c r="D983" s="248"/>
      <c r="E983" s="505">
        <v>1.5</v>
      </c>
      <c r="F983" s="486">
        <v>4</v>
      </c>
      <c r="G983" s="506">
        <v>6</v>
      </c>
      <c r="H983" s="507">
        <v>2.4</v>
      </c>
      <c r="I983" s="486">
        <v>1</v>
      </c>
      <c r="J983" s="506">
        <v>0.55000000000000004</v>
      </c>
    </row>
    <row r="984" spans="3:10" ht="14.4" x14ac:dyDescent="0.3">
      <c r="C984" s="291"/>
      <c r="D984" s="248"/>
      <c r="E984" s="505">
        <v>1.2</v>
      </c>
      <c r="F984" s="486">
        <v>1</v>
      </c>
      <c r="G984" s="506">
        <v>1.2</v>
      </c>
      <c r="H984" s="507">
        <v>4</v>
      </c>
      <c r="I984" s="486">
        <v>1</v>
      </c>
      <c r="J984" s="506">
        <v>2.4</v>
      </c>
    </row>
    <row r="985" spans="3:10" ht="14.4" x14ac:dyDescent="0.3">
      <c r="C985" s="291"/>
      <c r="D985" s="248"/>
      <c r="E985" s="505">
        <v>3.85</v>
      </c>
      <c r="F985" s="486">
        <v>8</v>
      </c>
      <c r="G985" s="506">
        <v>30.8</v>
      </c>
      <c r="H985" s="507">
        <v>3.4</v>
      </c>
      <c r="I985" s="486">
        <v>1</v>
      </c>
      <c r="J985" s="506">
        <v>4</v>
      </c>
    </row>
    <row r="986" spans="3:10" ht="14.4" x14ac:dyDescent="0.3">
      <c r="C986" s="291"/>
      <c r="D986" s="248"/>
      <c r="E986" s="505">
        <v>0.8</v>
      </c>
      <c r="F986" s="486">
        <v>1</v>
      </c>
      <c r="G986" s="506">
        <v>0.8</v>
      </c>
      <c r="H986" s="507">
        <v>4.7</v>
      </c>
      <c r="I986" s="486">
        <v>1</v>
      </c>
      <c r="J986" s="506">
        <v>3.4</v>
      </c>
    </row>
    <row r="987" spans="3:10" ht="14.4" x14ac:dyDescent="0.3">
      <c r="C987" s="291"/>
      <c r="D987" s="248"/>
      <c r="E987" s="505">
        <v>24.459999999999997</v>
      </c>
      <c r="F987" s="486">
        <v>4</v>
      </c>
      <c r="G987" s="506">
        <v>97.839999999999989</v>
      </c>
      <c r="H987" s="507">
        <v>0.97099999999999997</v>
      </c>
      <c r="I987" s="486">
        <v>1</v>
      </c>
      <c r="J987" s="506">
        <v>4.7</v>
      </c>
    </row>
    <row r="988" spans="3:10" ht="14.4" x14ac:dyDescent="0.3">
      <c r="C988" s="291"/>
      <c r="D988" s="248"/>
      <c r="E988" s="505">
        <v>24.034999999999997</v>
      </c>
      <c r="F988" s="486">
        <v>4</v>
      </c>
      <c r="G988" s="506">
        <v>96.139999999999986</v>
      </c>
      <c r="H988" s="508">
        <v>4</v>
      </c>
      <c r="I988" s="486">
        <v>1</v>
      </c>
      <c r="J988" s="506">
        <v>0.97099999999999997</v>
      </c>
    </row>
    <row r="989" spans="3:10" ht="14.4" x14ac:dyDescent="0.3">
      <c r="C989" s="291"/>
      <c r="D989" s="248"/>
      <c r="E989" s="505">
        <v>27.2</v>
      </c>
      <c r="F989" s="486">
        <v>2</v>
      </c>
      <c r="G989" s="506">
        <v>54.4</v>
      </c>
      <c r="H989" s="508">
        <v>3.4</v>
      </c>
      <c r="I989" s="486">
        <v>1</v>
      </c>
      <c r="J989" s="506">
        <v>4</v>
      </c>
    </row>
    <row r="990" spans="3:10" ht="14.4" x14ac:dyDescent="0.3">
      <c r="C990" s="291"/>
      <c r="D990" s="248"/>
      <c r="E990" s="505">
        <v>25</v>
      </c>
      <c r="F990" s="486">
        <v>4</v>
      </c>
      <c r="G990" s="506">
        <v>100</v>
      </c>
      <c r="H990" s="508">
        <v>5.7</v>
      </c>
      <c r="I990" s="486">
        <v>2</v>
      </c>
      <c r="J990" s="506">
        <v>3.4</v>
      </c>
    </row>
    <row r="991" spans="3:10" ht="14.4" x14ac:dyDescent="0.3">
      <c r="C991" s="291"/>
      <c r="D991" s="248"/>
      <c r="E991" s="505">
        <v>25.2</v>
      </c>
      <c r="F991" s="486">
        <v>2</v>
      </c>
      <c r="G991" s="506">
        <v>50.4</v>
      </c>
      <c r="H991" s="507">
        <v>0.95</v>
      </c>
      <c r="I991" s="486">
        <v>2</v>
      </c>
      <c r="J991" s="506">
        <v>11.4</v>
      </c>
    </row>
    <row r="992" spans="3:10" ht="15" thickBot="1" x14ac:dyDescent="0.35">
      <c r="C992" s="291"/>
      <c r="D992" s="248"/>
      <c r="E992" s="505">
        <v>2</v>
      </c>
      <c r="F992" s="486">
        <v>4</v>
      </c>
      <c r="G992" s="506">
        <v>8</v>
      </c>
      <c r="H992" s="509">
        <v>2.1</v>
      </c>
      <c r="I992" s="510">
        <v>1</v>
      </c>
      <c r="J992" s="506">
        <v>1.9</v>
      </c>
    </row>
    <row r="993" spans="1:27" ht="15" thickBot="1" x14ac:dyDescent="0.35">
      <c r="C993" s="291"/>
      <c r="D993" s="248"/>
      <c r="E993" s="505">
        <v>4.8499999999999996</v>
      </c>
      <c r="F993" s="486">
        <v>4</v>
      </c>
      <c r="G993" s="506">
        <v>19.399999999999999</v>
      </c>
      <c r="H993" s="248"/>
      <c r="I993" s="500"/>
      <c r="J993" s="511">
        <v>2.1</v>
      </c>
    </row>
    <row r="994" spans="1:27" ht="15" thickBot="1" x14ac:dyDescent="0.35">
      <c r="C994" s="291"/>
      <c r="D994" s="248"/>
      <c r="E994" s="512">
        <v>2</v>
      </c>
      <c r="F994" s="513">
        <v>1</v>
      </c>
      <c r="G994" s="511">
        <v>2</v>
      </c>
      <c r="H994" s="248"/>
      <c r="I994" s="493" t="s">
        <v>491</v>
      </c>
      <c r="J994" s="248">
        <v>97.721000000000018</v>
      </c>
    </row>
    <row r="995" spans="1:27" ht="14.4" x14ac:dyDescent="0.3">
      <c r="C995" s="291"/>
      <c r="D995" s="248"/>
      <c r="E995" s="249"/>
      <c r="F995" s="248"/>
      <c r="G995" s="248">
        <v>592.57999999999993</v>
      </c>
      <c r="H995" s="248"/>
      <c r="I995" s="500"/>
      <c r="J995" s="248"/>
    </row>
    <row r="996" spans="1:27" ht="14.4" x14ac:dyDescent="0.3">
      <c r="C996" s="291"/>
      <c r="D996" s="248"/>
      <c r="E996" s="249"/>
      <c r="F996" s="248"/>
      <c r="G996" s="248"/>
      <c r="H996" s="248"/>
      <c r="I996" s="500"/>
      <c r="J996" s="248">
        <v>195.44200000000004</v>
      </c>
    </row>
    <row r="997" spans="1:27" ht="14.4" x14ac:dyDescent="0.3">
      <c r="C997" s="291"/>
      <c r="D997" s="842" t="s">
        <v>752</v>
      </c>
      <c r="E997" s="843"/>
      <c r="F997" s="843"/>
      <c r="G997" s="843"/>
      <c r="H997" s="269">
        <v>788.22</v>
      </c>
      <c r="I997" s="270" t="s">
        <v>54</v>
      </c>
      <c r="J997" s="248"/>
    </row>
    <row r="998" spans="1:27" ht="15.75" customHeight="1" x14ac:dyDescent="0.3">
      <c r="C998" s="159"/>
      <c r="D998" s="24"/>
      <c r="E998" s="25"/>
      <c r="F998" s="25"/>
      <c r="G998" s="25"/>
      <c r="H998" s="25"/>
      <c r="I998" s="25"/>
      <c r="J998" s="25"/>
    </row>
    <row r="999" spans="1:27" x14ac:dyDescent="0.3">
      <c r="C999" s="626" t="s">
        <v>764</v>
      </c>
      <c r="D999" s="260" t="s">
        <v>200</v>
      </c>
      <c r="E999" s="271"/>
      <c r="F999" s="271"/>
      <c r="G999" s="271"/>
      <c r="H999" s="271"/>
      <c r="I999" s="271"/>
      <c r="J999" s="25"/>
    </row>
    <row r="1000" spans="1:27" s="272" customFormat="1" x14ac:dyDescent="0.3">
      <c r="A1000" s="260"/>
      <c r="B1000" s="260"/>
      <c r="C1000" s="159"/>
      <c r="D1000" s="24"/>
      <c r="E1000" s="25"/>
      <c r="F1000" s="25"/>
      <c r="G1000" s="25"/>
      <c r="H1000" s="25"/>
      <c r="I1000" s="25"/>
      <c r="J1000" s="271"/>
      <c r="K1000" s="271"/>
      <c r="L1000" s="271"/>
      <c r="M1000" s="271"/>
      <c r="N1000" s="475"/>
      <c r="O1000" s="475"/>
      <c r="P1000" s="475"/>
      <c r="Q1000" s="475"/>
      <c r="R1000" s="475"/>
      <c r="S1000" s="475"/>
      <c r="T1000" s="475"/>
      <c r="U1000" s="475"/>
      <c r="V1000" s="475"/>
      <c r="W1000" s="475"/>
      <c r="X1000" s="475"/>
      <c r="Y1000" s="475"/>
      <c r="Z1000" s="475"/>
      <c r="AA1000" s="475"/>
    </row>
    <row r="1001" spans="1:27" x14ac:dyDescent="0.3">
      <c r="C1001" s="23"/>
      <c r="D1001" s="24" t="s">
        <v>225</v>
      </c>
      <c r="E1001" s="25"/>
      <c r="F1001" s="25"/>
      <c r="G1001" s="25"/>
      <c r="H1001" s="25"/>
      <c r="I1001" s="25"/>
      <c r="J1001" s="25"/>
    </row>
    <row r="1002" spans="1:27" x14ac:dyDescent="0.3">
      <c r="C1002" s="159"/>
      <c r="D1002" s="24" t="s">
        <v>223</v>
      </c>
      <c r="E1002" s="25"/>
      <c r="F1002" s="25"/>
      <c r="G1002" s="25"/>
      <c r="H1002" s="25"/>
      <c r="I1002" s="25"/>
      <c r="J1002" s="25"/>
    </row>
    <row r="1003" spans="1:27" x14ac:dyDescent="0.3">
      <c r="C1003" s="159"/>
      <c r="D1003" s="24" t="s">
        <v>226</v>
      </c>
      <c r="E1003" s="25"/>
      <c r="F1003" s="25"/>
      <c r="G1003" s="25"/>
      <c r="H1003" s="25"/>
      <c r="I1003" s="25"/>
      <c r="J1003" s="25"/>
    </row>
    <row r="1004" spans="1:27" x14ac:dyDescent="0.3">
      <c r="C1004" s="159"/>
      <c r="D1004" s="24" t="s">
        <v>224</v>
      </c>
      <c r="E1004" s="25"/>
      <c r="F1004" s="25"/>
      <c r="G1004" s="25"/>
      <c r="H1004" s="25"/>
      <c r="I1004" s="25"/>
      <c r="J1004" s="25"/>
    </row>
    <row r="1005" spans="1:27" x14ac:dyDescent="0.3">
      <c r="C1005" s="159"/>
      <c r="D1005" s="24"/>
      <c r="E1005" s="25"/>
      <c r="F1005" s="25"/>
      <c r="G1005" s="25"/>
      <c r="H1005" s="25"/>
      <c r="I1005" s="25"/>
      <c r="J1005" s="25"/>
    </row>
    <row r="1006" spans="1:27" x14ac:dyDescent="0.3">
      <c r="C1006" s="159"/>
      <c r="D1006" s="842" t="s">
        <v>765</v>
      </c>
      <c r="E1006" s="843"/>
      <c r="F1006" s="843"/>
      <c r="G1006" s="843"/>
      <c r="H1006" s="269">
        <v>720</v>
      </c>
      <c r="I1006" s="270" t="s">
        <v>54</v>
      </c>
      <c r="J1006" s="25"/>
    </row>
    <row r="1007" spans="1:27" ht="15.75" customHeight="1" x14ac:dyDescent="0.3">
      <c r="C1007" s="159"/>
      <c r="D1007" s="24"/>
      <c r="E1007" s="25"/>
      <c r="F1007" s="25"/>
      <c r="G1007" s="25"/>
      <c r="H1007" s="25"/>
      <c r="I1007" s="25"/>
      <c r="J1007" s="25"/>
    </row>
    <row r="1008" spans="1:27" x14ac:dyDescent="0.3">
      <c r="C1008" s="626" t="s">
        <v>766</v>
      </c>
      <c r="D1008" s="260" t="s">
        <v>228</v>
      </c>
      <c r="E1008" s="271"/>
      <c r="F1008" s="271"/>
      <c r="G1008" s="271"/>
      <c r="H1008" s="271"/>
      <c r="I1008" s="271"/>
      <c r="J1008" s="25"/>
    </row>
    <row r="1009" spans="1:27" s="272" customFormat="1" x14ac:dyDescent="0.3">
      <c r="A1009" s="260"/>
      <c r="B1009" s="260"/>
      <c r="C1009" s="159"/>
      <c r="D1009" s="260"/>
      <c r="E1009" s="271"/>
      <c r="F1009" s="271"/>
      <c r="G1009" s="271"/>
      <c r="H1009" s="271"/>
      <c r="I1009" s="271"/>
      <c r="J1009" s="271"/>
      <c r="K1009" s="271"/>
      <c r="L1009" s="271"/>
      <c r="M1009" s="271"/>
      <c r="N1009" s="475"/>
      <c r="O1009" s="475"/>
      <c r="P1009" s="475"/>
      <c r="Q1009" s="475"/>
      <c r="R1009" s="475"/>
      <c r="S1009" s="475"/>
      <c r="T1009" s="475"/>
      <c r="U1009" s="475"/>
      <c r="V1009" s="475"/>
      <c r="W1009" s="475"/>
      <c r="X1009" s="475"/>
      <c r="Y1009" s="475"/>
      <c r="Z1009" s="475"/>
      <c r="AA1009" s="475"/>
    </row>
    <row r="1010" spans="1:27" s="272" customFormat="1" x14ac:dyDescent="0.3">
      <c r="A1010" s="260"/>
      <c r="B1010" s="260"/>
      <c r="D1010" s="199" t="s">
        <v>1</v>
      </c>
      <c r="E1010" s="246" t="s">
        <v>18</v>
      </c>
      <c r="F1010" s="246" t="s">
        <v>22</v>
      </c>
      <c r="G1010" s="246" t="s">
        <v>125</v>
      </c>
      <c r="H1010" s="264"/>
      <c r="I1010" s="264"/>
      <c r="J1010" s="271"/>
      <c r="K1010" s="271"/>
      <c r="L1010" s="271"/>
      <c r="M1010" s="271"/>
      <c r="N1010" s="475"/>
      <c r="O1010" s="475"/>
      <c r="P1010" s="475"/>
      <c r="Q1010" s="475"/>
      <c r="R1010" s="475"/>
      <c r="S1010" s="475"/>
      <c r="T1010" s="475"/>
      <c r="U1010" s="475"/>
      <c r="V1010" s="475"/>
      <c r="W1010" s="475"/>
      <c r="X1010" s="475"/>
      <c r="Y1010" s="475"/>
      <c r="Z1010" s="475"/>
      <c r="AA1010" s="475"/>
    </row>
    <row r="1011" spans="1:27" s="265" customFormat="1" x14ac:dyDescent="0.3">
      <c r="A1011" s="159"/>
      <c r="B1011" s="159"/>
      <c r="C1011" s="160"/>
      <c r="D1011" s="261">
        <v>4.8499999999999996</v>
      </c>
      <c r="E1011" s="18">
        <v>2.1</v>
      </c>
      <c r="F1011" s="18">
        <v>18</v>
      </c>
      <c r="G1011" s="18">
        <v>183.33</v>
      </c>
      <c r="H1011" s="25"/>
      <c r="I1011" s="25"/>
      <c r="J1011" s="264"/>
      <c r="K1011" s="264"/>
      <c r="L1011" s="264"/>
      <c r="M1011" s="264"/>
      <c r="N1011" s="478"/>
      <c r="O1011" s="478"/>
      <c r="P1011" s="478"/>
      <c r="Q1011" s="478"/>
      <c r="R1011" s="478"/>
      <c r="S1011" s="478"/>
      <c r="T1011" s="478"/>
      <c r="U1011" s="478"/>
      <c r="V1011" s="478"/>
      <c r="W1011" s="478"/>
      <c r="X1011" s="478"/>
      <c r="Y1011" s="478"/>
      <c r="Z1011" s="478"/>
      <c r="AA1011" s="478"/>
    </row>
    <row r="1012" spans="1:27" x14ac:dyDescent="0.3">
      <c r="C1012" s="159"/>
      <c r="D1012" s="261">
        <v>4.8499999999999996</v>
      </c>
      <c r="E1012" s="18">
        <v>4.0999999999999996</v>
      </c>
      <c r="F1012" s="18">
        <v>18</v>
      </c>
      <c r="G1012" s="18">
        <v>357.92999999999995</v>
      </c>
      <c r="H1012" s="25"/>
      <c r="I1012" s="25"/>
      <c r="J1012" s="25"/>
    </row>
    <row r="1013" spans="1:27" x14ac:dyDescent="0.3">
      <c r="C1013" s="159"/>
      <c r="D1013" s="24"/>
      <c r="E1013" s="25"/>
      <c r="F1013" s="25"/>
      <c r="G1013" s="18">
        <v>541.26</v>
      </c>
      <c r="H1013" s="25"/>
      <c r="I1013" s="25"/>
      <c r="J1013" s="25"/>
    </row>
    <row r="1014" spans="1:27" x14ac:dyDescent="0.3">
      <c r="C1014" s="159"/>
      <c r="D1014" s="24"/>
      <c r="E1014" s="25"/>
      <c r="F1014" s="25"/>
      <c r="G1014" s="25"/>
      <c r="H1014" s="25"/>
      <c r="I1014" s="25"/>
      <c r="J1014" s="25"/>
    </row>
    <row r="1015" spans="1:27" x14ac:dyDescent="0.3">
      <c r="C1015" s="159"/>
      <c r="D1015" s="842" t="s">
        <v>772</v>
      </c>
      <c r="E1015" s="843"/>
      <c r="F1015" s="843"/>
      <c r="G1015" s="843"/>
      <c r="H1015" s="269">
        <v>541.26</v>
      </c>
      <c r="I1015" s="270" t="s">
        <v>4</v>
      </c>
      <c r="J1015" s="25"/>
    </row>
    <row r="1016" spans="1:27" ht="15.75" customHeight="1" x14ac:dyDescent="0.3">
      <c r="C1016" s="159"/>
      <c r="D1016" s="24"/>
      <c r="E1016" s="25"/>
      <c r="F1016" s="25"/>
      <c r="G1016" s="25"/>
      <c r="H1016" s="25"/>
      <c r="I1016" s="25"/>
      <c r="J1016" s="25"/>
    </row>
    <row r="1017" spans="1:27" x14ac:dyDescent="0.3">
      <c r="C1017" s="626" t="s">
        <v>767</v>
      </c>
      <c r="D1017" s="260" t="s">
        <v>229</v>
      </c>
      <c r="E1017" s="271"/>
      <c r="F1017" s="271"/>
      <c r="G1017" s="271"/>
      <c r="H1017" s="271"/>
      <c r="I1017" s="271"/>
      <c r="J1017" s="25"/>
    </row>
    <row r="1018" spans="1:27" x14ac:dyDescent="0.3">
      <c r="C1018" s="159"/>
      <c r="D1018" s="260" t="s">
        <v>230</v>
      </c>
      <c r="E1018" s="271"/>
      <c r="F1018" s="271"/>
      <c r="G1018" s="271"/>
      <c r="H1018" s="271"/>
      <c r="I1018" s="271"/>
      <c r="J1018" s="271"/>
    </row>
    <row r="1019" spans="1:27" x14ac:dyDescent="0.3">
      <c r="C1019" s="23"/>
      <c r="D1019" s="199" t="s">
        <v>1</v>
      </c>
      <c r="E1019" s="246" t="s">
        <v>18</v>
      </c>
      <c r="F1019" s="246" t="s">
        <v>22</v>
      </c>
      <c r="G1019" s="246" t="s">
        <v>125</v>
      </c>
      <c r="H1019" s="264"/>
      <c r="I1019" s="264"/>
      <c r="J1019" s="271"/>
    </row>
    <row r="1020" spans="1:27" x14ac:dyDescent="0.3">
      <c r="C1020" s="160"/>
      <c r="D1020" s="18">
        <v>1.25</v>
      </c>
      <c r="E1020" s="18">
        <v>1.5</v>
      </c>
      <c r="F1020" s="18">
        <v>20</v>
      </c>
      <c r="G1020" s="18">
        <v>37.5</v>
      </c>
      <c r="H1020" s="25"/>
      <c r="I1020" s="25"/>
      <c r="J1020" s="264"/>
    </row>
    <row r="1021" spans="1:27" x14ac:dyDescent="0.3">
      <c r="C1021" s="159"/>
      <c r="D1021" s="18">
        <v>1.1000000000000001</v>
      </c>
      <c r="E1021" s="18">
        <v>1.5</v>
      </c>
      <c r="F1021" s="18">
        <v>38</v>
      </c>
      <c r="G1021" s="18">
        <v>62.7</v>
      </c>
      <c r="H1021" s="25"/>
      <c r="I1021" s="25"/>
      <c r="J1021" s="25"/>
    </row>
    <row r="1022" spans="1:27" x14ac:dyDescent="0.3">
      <c r="C1022" s="159"/>
      <c r="D1022" s="18">
        <v>4.5999999999999996</v>
      </c>
      <c r="E1022" s="18">
        <v>1.5</v>
      </c>
      <c r="F1022" s="18">
        <v>4</v>
      </c>
      <c r="G1022" s="18">
        <v>27.599999999999998</v>
      </c>
      <c r="H1022" s="25"/>
      <c r="I1022" s="25"/>
      <c r="J1022" s="25"/>
    </row>
    <row r="1023" spans="1:27" x14ac:dyDescent="0.3">
      <c r="C1023" s="159"/>
      <c r="D1023" s="18">
        <v>9.1999999999999993</v>
      </c>
      <c r="E1023" s="18">
        <v>1.5</v>
      </c>
      <c r="F1023" s="18">
        <v>4</v>
      </c>
      <c r="G1023" s="18">
        <v>55.199999999999996</v>
      </c>
      <c r="H1023" s="25"/>
      <c r="I1023" s="25"/>
      <c r="J1023" s="25"/>
    </row>
    <row r="1024" spans="1:27" x14ac:dyDescent="0.3">
      <c r="C1024" s="159"/>
      <c r="D1024" s="18">
        <v>3.4</v>
      </c>
      <c r="E1024" s="18">
        <v>1.5</v>
      </c>
      <c r="F1024" s="18">
        <v>2</v>
      </c>
      <c r="G1024" s="18">
        <v>10.199999999999999</v>
      </c>
      <c r="H1024" s="25"/>
      <c r="I1024" s="25"/>
      <c r="J1024" s="25"/>
    </row>
    <row r="1025" spans="1:27" x14ac:dyDescent="0.3">
      <c r="C1025" s="159"/>
      <c r="D1025" s="18">
        <v>2.2000000000000002</v>
      </c>
      <c r="E1025" s="18">
        <v>1.5</v>
      </c>
      <c r="F1025" s="18">
        <v>2</v>
      </c>
      <c r="G1025" s="18">
        <v>6.6000000000000005</v>
      </c>
      <c r="H1025" s="25"/>
      <c r="I1025" s="25"/>
      <c r="J1025" s="25"/>
    </row>
    <row r="1026" spans="1:27" x14ac:dyDescent="0.3">
      <c r="C1026" s="159"/>
      <c r="D1026" s="24"/>
      <c r="E1026" s="25"/>
      <c r="F1026" s="25"/>
      <c r="G1026" s="25"/>
      <c r="H1026" s="25"/>
      <c r="I1026" s="25"/>
      <c r="J1026" s="25"/>
    </row>
    <row r="1027" spans="1:27" x14ac:dyDescent="0.3">
      <c r="C1027" s="159"/>
      <c r="D1027" s="24" t="s">
        <v>231</v>
      </c>
      <c r="E1027" s="25"/>
      <c r="F1027" s="25"/>
      <c r="G1027" s="25"/>
      <c r="H1027" s="25"/>
      <c r="I1027" s="25"/>
      <c r="J1027" s="25"/>
    </row>
    <row r="1028" spans="1:27" x14ac:dyDescent="0.3">
      <c r="C1028" s="159"/>
      <c r="D1028" s="199" t="s">
        <v>1</v>
      </c>
      <c r="E1028" s="246" t="s">
        <v>18</v>
      </c>
      <c r="F1028" s="246" t="s">
        <v>22</v>
      </c>
      <c r="G1028" s="246" t="s">
        <v>125</v>
      </c>
      <c r="H1028" s="25"/>
      <c r="I1028" s="25"/>
      <c r="J1028" s="25"/>
    </row>
    <row r="1029" spans="1:27" x14ac:dyDescent="0.3">
      <c r="C1029" s="159"/>
      <c r="D1029" s="18">
        <v>1.3</v>
      </c>
      <c r="E1029" s="18">
        <v>1.5</v>
      </c>
      <c r="F1029" s="18">
        <v>2</v>
      </c>
      <c r="G1029" s="18">
        <v>3.9000000000000004</v>
      </c>
      <c r="H1029" s="25"/>
      <c r="I1029" s="25"/>
      <c r="J1029" s="25"/>
    </row>
    <row r="1030" spans="1:27" x14ac:dyDescent="0.3">
      <c r="C1030" s="159"/>
      <c r="D1030" s="18">
        <v>0.5</v>
      </c>
      <c r="E1030" s="18">
        <v>1.5</v>
      </c>
      <c r="F1030" s="18">
        <v>2</v>
      </c>
      <c r="G1030" s="18">
        <v>1.5</v>
      </c>
      <c r="H1030" s="25"/>
      <c r="I1030" s="25"/>
      <c r="J1030" s="25"/>
    </row>
    <row r="1031" spans="1:27" x14ac:dyDescent="0.3">
      <c r="C1031" s="159"/>
      <c r="D1031" s="18">
        <v>0.3</v>
      </c>
      <c r="E1031" s="18">
        <v>1.5</v>
      </c>
      <c r="F1031" s="18">
        <v>2</v>
      </c>
      <c r="G1031" s="18">
        <v>0.89999999999999991</v>
      </c>
      <c r="H1031" s="25"/>
      <c r="I1031" s="25"/>
      <c r="J1031" s="25"/>
    </row>
    <row r="1032" spans="1:27" x14ac:dyDescent="0.3">
      <c r="C1032" s="159"/>
      <c r="D1032" s="18">
        <v>0.8</v>
      </c>
      <c r="E1032" s="18">
        <v>1.5</v>
      </c>
      <c r="F1032" s="18">
        <v>2</v>
      </c>
      <c r="G1032" s="18">
        <v>2.4000000000000004</v>
      </c>
      <c r="H1032" s="25"/>
      <c r="I1032" s="25"/>
      <c r="J1032" s="25"/>
    </row>
    <row r="1033" spans="1:27" x14ac:dyDescent="0.3">
      <c r="C1033" s="159"/>
      <c r="D1033" s="24"/>
      <c r="E1033" s="25"/>
      <c r="F1033" s="25"/>
      <c r="G1033" s="25"/>
      <c r="H1033" s="25"/>
      <c r="I1033" s="25"/>
      <c r="J1033" s="25"/>
    </row>
    <row r="1034" spans="1:27" x14ac:dyDescent="0.3">
      <c r="C1034" s="159"/>
      <c r="D1034" s="842" t="s">
        <v>771</v>
      </c>
      <c r="E1034" s="843"/>
      <c r="F1034" s="843"/>
      <c r="G1034" s="843"/>
      <c r="H1034" s="269">
        <v>208.5</v>
      </c>
      <c r="I1034" s="270" t="s">
        <v>4</v>
      </c>
      <c r="J1034" s="25"/>
    </row>
    <row r="1035" spans="1:27" ht="15.75" customHeight="1" x14ac:dyDescent="0.3">
      <c r="C1035" s="159"/>
      <c r="D1035" s="24"/>
      <c r="E1035" s="25"/>
      <c r="F1035" s="25"/>
      <c r="G1035" s="25"/>
      <c r="H1035" s="25"/>
      <c r="I1035" s="25"/>
      <c r="J1035" s="25"/>
    </row>
    <row r="1036" spans="1:27" s="278" customFormat="1" ht="15.75" customHeight="1" x14ac:dyDescent="0.3">
      <c r="A1036" s="277"/>
      <c r="B1036" s="277"/>
      <c r="C1036" s="159"/>
      <c r="D1036" s="24" t="s">
        <v>466</v>
      </c>
      <c r="E1036" s="25"/>
      <c r="F1036" s="25"/>
      <c r="G1036" s="25"/>
      <c r="H1036" s="25"/>
      <c r="I1036" s="25"/>
      <c r="J1036" s="250"/>
      <c r="K1036" s="250"/>
      <c r="L1036" s="250"/>
      <c r="M1036" s="250"/>
      <c r="N1036" s="279"/>
      <c r="O1036" s="279"/>
      <c r="P1036" s="279"/>
      <c r="Q1036" s="279"/>
      <c r="R1036" s="279"/>
      <c r="S1036" s="279"/>
      <c r="T1036" s="279"/>
      <c r="U1036" s="279"/>
      <c r="V1036" s="279"/>
      <c r="W1036" s="279"/>
      <c r="X1036" s="279"/>
      <c r="Y1036" s="279"/>
      <c r="Z1036" s="279"/>
      <c r="AA1036" s="279"/>
    </row>
    <row r="1037" spans="1:27" ht="14.4" x14ac:dyDescent="0.3">
      <c r="C1037" s="291"/>
      <c r="D1037" s="24"/>
      <c r="E1037" s="246" t="s">
        <v>127</v>
      </c>
      <c r="F1037" s="246" t="s">
        <v>12</v>
      </c>
      <c r="G1037" s="246" t="s">
        <v>12</v>
      </c>
      <c r="H1037" s="246" t="s">
        <v>125</v>
      </c>
      <c r="I1037" s="246" t="s">
        <v>42</v>
      </c>
      <c r="J1037" s="517" t="s">
        <v>263</v>
      </c>
    </row>
    <row r="1038" spans="1:27" x14ac:dyDescent="0.3">
      <c r="C1038" s="159"/>
      <c r="D1038" s="515" t="s">
        <v>5</v>
      </c>
      <c r="E1038" s="516"/>
      <c r="F1038" s="516"/>
      <c r="G1038" s="516"/>
      <c r="H1038" s="516"/>
      <c r="I1038" s="516"/>
      <c r="J1038" s="516"/>
    </row>
    <row r="1039" spans="1:27" x14ac:dyDescent="0.3">
      <c r="C1039" s="159"/>
      <c r="D1039" s="518" t="s">
        <v>328</v>
      </c>
      <c r="E1039" s="18">
        <v>2</v>
      </c>
      <c r="F1039" s="18">
        <v>10.18</v>
      </c>
      <c r="G1039" s="18">
        <v>5.95</v>
      </c>
      <c r="H1039" s="18">
        <v>60.570999999999998</v>
      </c>
      <c r="I1039" s="18">
        <v>121.142</v>
      </c>
      <c r="J1039" s="163">
        <v>121.142</v>
      </c>
    </row>
    <row r="1040" spans="1:27" x14ac:dyDescent="0.3">
      <c r="C1040" s="159"/>
      <c r="D1040" s="518" t="s">
        <v>235</v>
      </c>
      <c r="E1040" s="18">
        <v>2</v>
      </c>
      <c r="F1040" s="18">
        <v>9.85</v>
      </c>
      <c r="G1040" s="18">
        <v>5.95</v>
      </c>
      <c r="H1040" s="18">
        <v>58.607500000000002</v>
      </c>
      <c r="I1040" s="18">
        <v>117.215</v>
      </c>
      <c r="J1040" s="163">
        <v>117.215</v>
      </c>
    </row>
    <row r="1041" spans="3:10" x14ac:dyDescent="0.3">
      <c r="C1041" s="159"/>
      <c r="D1041" s="519" t="s">
        <v>236</v>
      </c>
      <c r="E1041" s="18">
        <v>2</v>
      </c>
      <c r="F1041" s="18">
        <v>25</v>
      </c>
      <c r="G1041" s="18">
        <v>1.6</v>
      </c>
      <c r="H1041" s="18">
        <v>40</v>
      </c>
      <c r="I1041" s="18">
        <v>80</v>
      </c>
      <c r="J1041" s="163">
        <v>80</v>
      </c>
    </row>
    <row r="1042" spans="3:10" x14ac:dyDescent="0.3">
      <c r="C1042" s="159"/>
      <c r="D1042" s="520" t="s">
        <v>329</v>
      </c>
      <c r="E1042" s="18">
        <v>2</v>
      </c>
      <c r="F1042" s="18">
        <v>3.4</v>
      </c>
      <c r="G1042" s="18">
        <v>2</v>
      </c>
      <c r="H1042" s="18">
        <v>6.8</v>
      </c>
      <c r="I1042" s="18">
        <v>13.6</v>
      </c>
      <c r="J1042" s="163">
        <v>13.6</v>
      </c>
    </row>
    <row r="1043" spans="3:10" x14ac:dyDescent="0.3">
      <c r="C1043" s="159"/>
      <c r="D1043" s="521" t="s">
        <v>238</v>
      </c>
      <c r="E1043" s="18">
        <v>2</v>
      </c>
      <c r="F1043" s="18">
        <v>2.9</v>
      </c>
      <c r="G1043" s="18">
        <v>4.8499999999999996</v>
      </c>
      <c r="H1043" s="18">
        <v>14.064999999999998</v>
      </c>
      <c r="I1043" s="18">
        <v>28.129999999999995</v>
      </c>
      <c r="J1043" s="163">
        <v>28.129999999999995</v>
      </c>
    </row>
    <row r="1044" spans="3:10" x14ac:dyDescent="0.3">
      <c r="C1044" s="159"/>
      <c r="D1044" s="384" t="s">
        <v>239</v>
      </c>
      <c r="E1044" s="18">
        <v>1</v>
      </c>
      <c r="F1044" s="18">
        <v>4.8499999999999996</v>
      </c>
      <c r="G1044" s="18">
        <v>5.95</v>
      </c>
      <c r="H1044" s="18">
        <v>28.857499999999998</v>
      </c>
      <c r="I1044" s="18">
        <v>28.857499999999998</v>
      </c>
      <c r="J1044" s="163">
        <v>28.857499999999998</v>
      </c>
    </row>
    <row r="1045" spans="3:10" x14ac:dyDescent="0.3">
      <c r="C1045" s="159"/>
      <c r="D1045" s="519" t="s">
        <v>240</v>
      </c>
      <c r="E1045" s="18">
        <v>4</v>
      </c>
      <c r="F1045" s="18">
        <v>4.8499999999999996</v>
      </c>
      <c r="G1045" s="18">
        <v>3.85</v>
      </c>
      <c r="H1045" s="18">
        <v>18.672499999999999</v>
      </c>
      <c r="I1045" s="18">
        <v>74.69</v>
      </c>
      <c r="J1045" s="163">
        <v>74.69</v>
      </c>
    </row>
    <row r="1046" spans="3:10" x14ac:dyDescent="0.3">
      <c r="C1046" s="159"/>
      <c r="D1046" s="519" t="s">
        <v>241</v>
      </c>
      <c r="E1046" s="18">
        <v>4</v>
      </c>
      <c r="F1046" s="18">
        <v>12</v>
      </c>
      <c r="G1046" s="18">
        <v>3.85</v>
      </c>
      <c r="H1046" s="18">
        <v>46.2</v>
      </c>
      <c r="I1046" s="18">
        <v>184.8</v>
      </c>
      <c r="J1046" s="163">
        <v>184.8</v>
      </c>
    </row>
    <row r="1047" spans="3:10" x14ac:dyDescent="0.3">
      <c r="C1047" s="159"/>
      <c r="D1047" s="519" t="s">
        <v>241</v>
      </c>
      <c r="E1047" s="18">
        <v>4</v>
      </c>
      <c r="F1047" s="18">
        <v>1.3</v>
      </c>
      <c r="G1047" s="18">
        <v>0.9</v>
      </c>
      <c r="H1047" s="18">
        <v>1.1700000000000002</v>
      </c>
      <c r="I1047" s="18">
        <v>4.6800000000000006</v>
      </c>
      <c r="J1047" s="163">
        <v>4.6800000000000006</v>
      </c>
    </row>
    <row r="1048" spans="3:10" x14ac:dyDescent="0.3">
      <c r="C1048" s="159"/>
      <c r="D1048" s="520" t="s">
        <v>242</v>
      </c>
      <c r="E1048" s="18">
        <v>4</v>
      </c>
      <c r="F1048" s="18">
        <v>1.85</v>
      </c>
      <c r="G1048" s="18">
        <v>1.95</v>
      </c>
      <c r="H1048" s="18">
        <v>3.6074999999999999</v>
      </c>
      <c r="I1048" s="18">
        <v>14.43</v>
      </c>
      <c r="J1048" s="18">
        <v>14.43</v>
      </c>
    </row>
    <row r="1049" spans="3:10" x14ac:dyDescent="0.3">
      <c r="C1049" s="159"/>
      <c r="D1049" s="519" t="s">
        <v>243</v>
      </c>
      <c r="E1049" s="18">
        <v>2</v>
      </c>
      <c r="F1049" s="18">
        <v>4.8499999999999996</v>
      </c>
      <c r="G1049" s="18">
        <v>3.85</v>
      </c>
      <c r="H1049" s="18">
        <v>18.672499999999999</v>
      </c>
      <c r="I1049" s="18">
        <v>37.344999999999999</v>
      </c>
      <c r="J1049" s="18">
        <v>37.344999999999999</v>
      </c>
    </row>
    <row r="1050" spans="3:10" x14ac:dyDescent="0.3">
      <c r="C1050" s="159"/>
      <c r="D1050" s="519" t="s">
        <v>237</v>
      </c>
      <c r="E1050" s="18">
        <v>2</v>
      </c>
      <c r="F1050" s="18">
        <v>25.2</v>
      </c>
      <c r="G1050" s="18">
        <v>1.6</v>
      </c>
      <c r="H1050" s="18">
        <v>40.32</v>
      </c>
      <c r="I1050" s="18">
        <v>80.64</v>
      </c>
      <c r="J1050" s="18">
        <v>80.64</v>
      </c>
    </row>
    <row r="1051" spans="3:10" x14ac:dyDescent="0.3">
      <c r="C1051" s="159"/>
      <c r="D1051" s="520"/>
      <c r="E1051" s="18">
        <v>2</v>
      </c>
      <c r="F1051" s="18">
        <v>5.4</v>
      </c>
      <c r="G1051" s="18">
        <v>2</v>
      </c>
      <c r="H1051" s="18">
        <v>10.8</v>
      </c>
      <c r="I1051" s="18">
        <v>21.6</v>
      </c>
      <c r="J1051" s="18">
        <v>21.6</v>
      </c>
    </row>
    <row r="1052" spans="3:10" x14ac:dyDescent="0.3">
      <c r="C1052" s="159"/>
      <c r="D1052" s="190" t="s">
        <v>244</v>
      </c>
      <c r="E1052" s="18">
        <v>2</v>
      </c>
      <c r="F1052" s="18">
        <v>10.18</v>
      </c>
      <c r="G1052" s="18">
        <v>5.95</v>
      </c>
      <c r="H1052" s="18">
        <v>60.570999999999998</v>
      </c>
      <c r="I1052" s="18">
        <v>121.142</v>
      </c>
      <c r="J1052" s="18">
        <v>121.142</v>
      </c>
    </row>
    <row r="1053" spans="3:10" x14ac:dyDescent="0.3">
      <c r="C1053" s="159"/>
      <c r="D1053" s="519" t="s">
        <v>330</v>
      </c>
      <c r="E1053" s="163">
        <v>2</v>
      </c>
      <c r="F1053" s="18">
        <v>4.8499999999999996</v>
      </c>
      <c r="G1053" s="18">
        <v>5.95</v>
      </c>
      <c r="H1053" s="18">
        <v>28.857499999999998</v>
      </c>
      <c r="I1053" s="18">
        <v>57.714999999999996</v>
      </c>
      <c r="J1053" s="18">
        <v>57.714999999999996</v>
      </c>
    </row>
    <row r="1054" spans="3:10" x14ac:dyDescent="0.3">
      <c r="C1054" s="159"/>
      <c r="D1054" s="520" t="s">
        <v>273</v>
      </c>
      <c r="E1054" s="18">
        <v>1</v>
      </c>
      <c r="F1054" s="18">
        <v>4.8499999999999996</v>
      </c>
      <c r="G1054" s="18">
        <v>6.1</v>
      </c>
      <c r="H1054" s="18">
        <v>29.584999999999997</v>
      </c>
      <c r="I1054" s="18">
        <v>29.584999999999997</v>
      </c>
      <c r="J1054" s="18">
        <v>29.584999999999997</v>
      </c>
    </row>
    <row r="1055" spans="3:10" x14ac:dyDescent="0.3">
      <c r="C1055" s="159"/>
      <c r="D1055" s="521" t="s">
        <v>245</v>
      </c>
      <c r="E1055" s="18">
        <v>4</v>
      </c>
      <c r="F1055" s="18">
        <v>4.8499999999999996</v>
      </c>
      <c r="G1055" s="18">
        <v>2.9</v>
      </c>
      <c r="H1055" s="18">
        <v>14.064999999999998</v>
      </c>
      <c r="I1055" s="18">
        <v>56.259999999999991</v>
      </c>
      <c r="J1055" s="18">
        <v>56.259999999999991</v>
      </c>
    </row>
    <row r="1056" spans="3:10" x14ac:dyDescent="0.3">
      <c r="C1056" s="159"/>
      <c r="D1056" s="519" t="s">
        <v>246</v>
      </c>
      <c r="E1056" s="18">
        <v>2</v>
      </c>
      <c r="F1056" s="18">
        <v>2.35</v>
      </c>
      <c r="G1056" s="18">
        <v>1.2</v>
      </c>
      <c r="H1056" s="18">
        <v>2.82</v>
      </c>
      <c r="I1056" s="18">
        <v>5.64</v>
      </c>
      <c r="J1056" s="18">
        <v>5.64</v>
      </c>
    </row>
    <row r="1057" spans="3:10" x14ac:dyDescent="0.3">
      <c r="C1057" s="159"/>
      <c r="D1057" s="519" t="s">
        <v>247</v>
      </c>
      <c r="E1057" s="18">
        <v>2</v>
      </c>
      <c r="F1057" s="18">
        <v>27.2</v>
      </c>
      <c r="G1057" s="18">
        <v>1.6</v>
      </c>
      <c r="H1057" s="18">
        <v>43.52</v>
      </c>
      <c r="I1057" s="18">
        <v>87.04</v>
      </c>
      <c r="J1057" s="18">
        <v>87.04</v>
      </c>
    </row>
    <row r="1058" spans="3:10" x14ac:dyDescent="0.3">
      <c r="C1058" s="159"/>
      <c r="D1058" s="520"/>
      <c r="E1058" s="18">
        <v>2</v>
      </c>
      <c r="F1058" s="18">
        <v>2</v>
      </c>
      <c r="G1058" s="18">
        <v>5.5</v>
      </c>
      <c r="H1058" s="18">
        <v>11</v>
      </c>
      <c r="I1058" s="18">
        <v>22</v>
      </c>
      <c r="J1058" s="18">
        <v>22</v>
      </c>
    </row>
    <row r="1059" spans="3:10" x14ac:dyDescent="0.3">
      <c r="C1059" s="159"/>
      <c r="D1059" s="190" t="s">
        <v>248</v>
      </c>
      <c r="E1059" s="18">
        <v>1</v>
      </c>
      <c r="F1059" s="18">
        <v>2</v>
      </c>
      <c r="G1059" s="18">
        <v>1.8</v>
      </c>
      <c r="H1059" s="18">
        <v>3.6</v>
      </c>
      <c r="I1059" s="18">
        <v>3.6</v>
      </c>
      <c r="J1059" s="18">
        <v>3.6</v>
      </c>
    </row>
    <row r="1060" spans="3:10" x14ac:dyDescent="0.3">
      <c r="C1060" s="159"/>
      <c r="D1060" s="519" t="s">
        <v>249</v>
      </c>
      <c r="E1060" s="18">
        <v>1</v>
      </c>
      <c r="F1060" s="18">
        <v>2.6</v>
      </c>
      <c r="G1060" s="18">
        <v>2</v>
      </c>
      <c r="H1060" s="18">
        <v>5.2</v>
      </c>
      <c r="I1060" s="18">
        <v>5.2</v>
      </c>
      <c r="J1060" s="18">
        <v>5.2</v>
      </c>
    </row>
    <row r="1061" spans="3:10" x14ac:dyDescent="0.3">
      <c r="C1061" s="159"/>
      <c r="D1061" s="520"/>
      <c r="E1061" s="18">
        <v>1</v>
      </c>
      <c r="F1061" s="18">
        <v>4.8499999999999996</v>
      </c>
      <c r="G1061" s="18">
        <v>4.5</v>
      </c>
      <c r="H1061" s="18">
        <v>21.824999999999999</v>
      </c>
      <c r="I1061" s="18">
        <v>21.824999999999999</v>
      </c>
      <c r="J1061" s="18">
        <v>21.824999999999999</v>
      </c>
    </row>
    <row r="1062" spans="3:10" x14ac:dyDescent="0.3">
      <c r="C1062" s="159"/>
      <c r="D1062" s="520" t="s">
        <v>250</v>
      </c>
      <c r="E1062" s="18">
        <v>2</v>
      </c>
      <c r="F1062" s="18">
        <v>4.8499999999999996</v>
      </c>
      <c r="G1062" s="18">
        <v>3.85</v>
      </c>
      <c r="H1062" s="18">
        <v>18.672499999999999</v>
      </c>
      <c r="I1062" s="18">
        <v>37.344999999999999</v>
      </c>
      <c r="J1062" s="18">
        <v>37.344999999999999</v>
      </c>
    </row>
    <row r="1063" spans="3:10" x14ac:dyDescent="0.3">
      <c r="C1063" s="159"/>
      <c r="D1063" s="522" t="s">
        <v>7</v>
      </c>
      <c r="E1063" s="516"/>
      <c r="F1063" s="516"/>
      <c r="G1063" s="516"/>
      <c r="H1063" s="516"/>
      <c r="I1063" s="516"/>
      <c r="J1063" s="516"/>
    </row>
    <row r="1064" spans="3:10" x14ac:dyDescent="0.3">
      <c r="C1064" s="159"/>
      <c r="D1064" s="384" t="s">
        <v>243</v>
      </c>
      <c r="E1064" s="18">
        <v>1</v>
      </c>
      <c r="F1064" s="18">
        <v>4.84</v>
      </c>
      <c r="G1064" s="18">
        <v>3.5</v>
      </c>
      <c r="H1064" s="18">
        <v>16.939999999999998</v>
      </c>
      <c r="I1064" s="18">
        <v>16.939999999999998</v>
      </c>
      <c r="J1064" s="18">
        <v>16.939999999999998</v>
      </c>
    </row>
    <row r="1065" spans="3:10" x14ac:dyDescent="0.3">
      <c r="C1065" s="159"/>
      <c r="D1065" s="384" t="s">
        <v>251</v>
      </c>
      <c r="E1065" s="18">
        <v>1</v>
      </c>
      <c r="F1065" s="18">
        <v>1</v>
      </c>
      <c r="G1065" s="18">
        <v>1.65</v>
      </c>
      <c r="H1065" s="18">
        <v>1.65</v>
      </c>
      <c r="I1065" s="18">
        <v>1.65</v>
      </c>
      <c r="J1065" s="18">
        <v>1.65</v>
      </c>
    </row>
    <row r="1066" spans="3:10" x14ac:dyDescent="0.3">
      <c r="C1066" s="159"/>
      <c r="D1066" s="519" t="s">
        <v>252</v>
      </c>
      <c r="E1066" s="18">
        <v>1</v>
      </c>
      <c r="F1066" s="18">
        <v>2.8</v>
      </c>
      <c r="G1066" s="18">
        <v>1.2</v>
      </c>
      <c r="H1066" s="18">
        <v>3.36</v>
      </c>
      <c r="I1066" s="18">
        <v>3.36</v>
      </c>
      <c r="J1066" s="18">
        <v>3.36</v>
      </c>
    </row>
    <row r="1067" spans="3:10" x14ac:dyDescent="0.3">
      <c r="C1067" s="159"/>
      <c r="D1067" s="520"/>
      <c r="E1067" s="18">
        <v>1</v>
      </c>
      <c r="F1067" s="18">
        <v>1.2</v>
      </c>
      <c r="G1067" s="18">
        <v>1.75</v>
      </c>
      <c r="H1067" s="18">
        <v>2.1</v>
      </c>
      <c r="I1067" s="18">
        <v>2.1</v>
      </c>
      <c r="J1067" s="18">
        <v>2.1</v>
      </c>
    </row>
    <row r="1068" spans="3:10" x14ac:dyDescent="0.3">
      <c r="C1068" s="159"/>
      <c r="D1068" s="384" t="s">
        <v>253</v>
      </c>
      <c r="E1068" s="18">
        <v>1</v>
      </c>
      <c r="F1068" s="18">
        <v>2.35</v>
      </c>
      <c r="G1068" s="18">
        <v>3.5</v>
      </c>
      <c r="H1068" s="18">
        <v>8.2249999999999996</v>
      </c>
      <c r="I1068" s="18">
        <v>8.2249999999999996</v>
      </c>
      <c r="J1068" s="18">
        <v>8.2249999999999996</v>
      </c>
    </row>
    <row r="1069" spans="3:10" x14ac:dyDescent="0.3">
      <c r="C1069" s="159"/>
      <c r="D1069" s="384" t="s">
        <v>254</v>
      </c>
      <c r="E1069" s="18">
        <v>1</v>
      </c>
      <c r="F1069" s="18">
        <v>2.35</v>
      </c>
      <c r="G1069" s="18">
        <v>3.5</v>
      </c>
      <c r="H1069" s="18">
        <v>8.2249999999999996</v>
      </c>
      <c r="I1069" s="18">
        <v>8.2249999999999996</v>
      </c>
      <c r="J1069" s="18">
        <v>8.2249999999999996</v>
      </c>
    </row>
    <row r="1070" spans="3:10" x14ac:dyDescent="0.3">
      <c r="C1070" s="159"/>
      <c r="D1070" s="384" t="s">
        <v>255</v>
      </c>
      <c r="E1070" s="18">
        <v>2</v>
      </c>
      <c r="F1070" s="18">
        <v>2.35</v>
      </c>
      <c r="G1070" s="18">
        <v>3.5</v>
      </c>
      <c r="H1070" s="18">
        <v>8.2249999999999996</v>
      </c>
      <c r="I1070" s="18">
        <v>16.45</v>
      </c>
      <c r="J1070" s="18">
        <v>16.45</v>
      </c>
    </row>
    <row r="1071" spans="3:10" x14ac:dyDescent="0.3">
      <c r="C1071" s="159"/>
      <c r="D1071" s="522" t="s">
        <v>6</v>
      </c>
      <c r="E1071" s="516"/>
      <c r="F1071" s="516"/>
      <c r="G1071" s="516"/>
      <c r="H1071" s="516"/>
      <c r="I1071" s="516"/>
      <c r="J1071" s="516"/>
    </row>
    <row r="1072" spans="3:10" x14ac:dyDescent="0.3">
      <c r="C1072" s="159"/>
      <c r="D1072" s="523" t="s">
        <v>256</v>
      </c>
      <c r="E1072" s="524">
        <v>1</v>
      </c>
      <c r="F1072" s="163">
        <v>3.6</v>
      </c>
      <c r="G1072" s="163">
        <v>2.2999999999999998</v>
      </c>
      <c r="H1072" s="163">
        <v>8.2799999999999994</v>
      </c>
      <c r="I1072" s="163">
        <v>8.2799999999999994</v>
      </c>
      <c r="J1072" s="163">
        <v>8.2799999999999994</v>
      </c>
    </row>
    <row r="1073" spans="1:27" x14ac:dyDescent="0.3">
      <c r="C1073" s="159"/>
      <c r="D1073" s="525"/>
      <c r="E1073" s="524">
        <v>1</v>
      </c>
      <c r="F1073" s="163">
        <v>1.1000000000000001</v>
      </c>
      <c r="G1073" s="163">
        <v>0.95</v>
      </c>
      <c r="H1073" s="163">
        <v>1.0449999999999999</v>
      </c>
      <c r="I1073" s="163">
        <v>1.0449999999999999</v>
      </c>
      <c r="J1073" s="163">
        <v>1.0449999999999999</v>
      </c>
    </row>
    <row r="1074" spans="1:27" x14ac:dyDescent="0.3">
      <c r="C1074" s="159"/>
      <c r="D1074" s="520" t="s">
        <v>257</v>
      </c>
      <c r="E1074" s="18">
        <v>1</v>
      </c>
      <c r="F1074" s="18">
        <v>1</v>
      </c>
      <c r="G1074" s="18">
        <v>1.3</v>
      </c>
      <c r="H1074" s="18">
        <v>1.3</v>
      </c>
      <c r="I1074" s="18">
        <v>1.3</v>
      </c>
      <c r="J1074" s="18">
        <v>1.3</v>
      </c>
    </row>
    <row r="1075" spans="1:27" x14ac:dyDescent="0.3">
      <c r="C1075" s="159"/>
      <c r="D1075" s="519" t="s">
        <v>258</v>
      </c>
      <c r="E1075" s="18">
        <v>1</v>
      </c>
      <c r="F1075" s="18">
        <v>1</v>
      </c>
      <c r="G1075" s="18">
        <v>1.7</v>
      </c>
      <c r="H1075" s="18">
        <v>1.7</v>
      </c>
      <c r="I1075" s="18">
        <v>1.7</v>
      </c>
      <c r="J1075" s="18">
        <v>1.7</v>
      </c>
    </row>
    <row r="1076" spans="1:27" x14ac:dyDescent="0.3">
      <c r="C1076" s="159"/>
      <c r="D1076" s="371" t="s">
        <v>252</v>
      </c>
      <c r="E1076" s="266">
        <v>1</v>
      </c>
      <c r="F1076" s="18">
        <v>2.2000000000000002</v>
      </c>
      <c r="G1076" s="18">
        <v>1.1499999999999999</v>
      </c>
      <c r="H1076" s="18">
        <v>2.5299999999999998</v>
      </c>
      <c r="I1076" s="18">
        <v>2.5299999999999998</v>
      </c>
      <c r="J1076" s="18">
        <v>2.5299999999999998</v>
      </c>
    </row>
    <row r="1077" spans="1:27" x14ac:dyDescent="0.3">
      <c r="C1077" s="159"/>
      <c r="D1077" s="373"/>
      <c r="E1077" s="266">
        <v>1</v>
      </c>
      <c r="F1077" s="18">
        <v>1.8</v>
      </c>
      <c r="G1077" s="18">
        <v>1.1000000000000001</v>
      </c>
      <c r="H1077" s="18">
        <v>1.9800000000000002</v>
      </c>
      <c r="I1077" s="18">
        <v>1.9800000000000002</v>
      </c>
      <c r="J1077" s="18">
        <v>1.9800000000000002</v>
      </c>
    </row>
    <row r="1078" spans="1:27" x14ac:dyDescent="0.3">
      <c r="C1078" s="159"/>
      <c r="D1078" s="522" t="s">
        <v>60</v>
      </c>
      <c r="E1078" s="516"/>
      <c r="F1078" s="516"/>
      <c r="G1078" s="516"/>
      <c r="H1078" s="516"/>
      <c r="I1078" s="516"/>
      <c r="J1078" s="516"/>
    </row>
    <row r="1079" spans="1:27" x14ac:dyDescent="0.3">
      <c r="C1079" s="159"/>
      <c r="D1079" s="171" t="s">
        <v>60</v>
      </c>
      <c r="E1079" s="524">
        <v>5.0810000000000004</v>
      </c>
      <c r="F1079" s="163">
        <v>1.83</v>
      </c>
      <c r="G1079" s="163">
        <v>2.2999999999999998</v>
      </c>
      <c r="H1079" s="163">
        <v>4.2089999999999996</v>
      </c>
      <c r="I1079" s="163">
        <v>21.385929000000001</v>
      </c>
      <c r="J1079" s="163">
        <v>21.385929000000001</v>
      </c>
    </row>
    <row r="1080" spans="1:27" x14ac:dyDescent="0.3">
      <c r="C1080" s="159"/>
      <c r="D1080" s="24"/>
      <c r="E1080" s="25"/>
      <c r="F1080" s="25"/>
      <c r="G1080" s="25"/>
      <c r="H1080" s="25"/>
      <c r="I1080" s="25"/>
      <c r="J1080" s="25">
        <v>1349.6524290000002</v>
      </c>
    </row>
    <row r="1081" spans="1:27" x14ac:dyDescent="0.3">
      <c r="C1081" s="159"/>
      <c r="D1081" s="24"/>
      <c r="E1081" s="25"/>
      <c r="F1081" s="25"/>
      <c r="G1081" s="25"/>
      <c r="H1081" s="25"/>
      <c r="I1081" s="25"/>
      <c r="J1081" s="25"/>
    </row>
    <row r="1082" spans="1:27" x14ac:dyDescent="0.3">
      <c r="C1082" s="626"/>
      <c r="D1082" s="842" t="s">
        <v>773</v>
      </c>
      <c r="E1082" s="843"/>
      <c r="F1082" s="843"/>
      <c r="G1082" s="843"/>
      <c r="H1082" s="269">
        <v>3199.1884289999998</v>
      </c>
      <c r="I1082" s="270" t="s">
        <v>4</v>
      </c>
      <c r="J1082" s="25"/>
    </row>
    <row r="1083" spans="1:27" x14ac:dyDescent="0.3">
      <c r="C1083" s="626"/>
      <c r="D1083" s="842" t="s">
        <v>774</v>
      </c>
      <c r="E1083" s="843"/>
      <c r="F1083" s="843"/>
      <c r="G1083" s="843"/>
      <c r="H1083" s="269">
        <v>1349.6524290000002</v>
      </c>
      <c r="I1083" s="270" t="s">
        <v>4</v>
      </c>
      <c r="J1083" s="25"/>
    </row>
    <row r="1084" spans="1:27" x14ac:dyDescent="0.3">
      <c r="C1084" s="626"/>
      <c r="D1084" s="24"/>
      <c r="E1084" s="25"/>
      <c r="F1084" s="25"/>
      <c r="G1084" s="25"/>
      <c r="H1084" s="25"/>
      <c r="I1084" s="25"/>
      <c r="J1084" s="25"/>
    </row>
    <row r="1085" spans="1:27" x14ac:dyDescent="0.3">
      <c r="C1085" s="636" t="s">
        <v>123</v>
      </c>
      <c r="D1085" s="297" t="s">
        <v>232</v>
      </c>
      <c r="E1085" s="497"/>
      <c r="F1085" s="497"/>
      <c r="G1085" s="497"/>
      <c r="H1085" s="497"/>
      <c r="I1085" s="497"/>
    </row>
    <row r="1086" spans="1:27" s="272" customFormat="1" x14ac:dyDescent="0.3">
      <c r="A1086" s="260"/>
      <c r="B1086" s="260"/>
      <c r="C1086" s="626"/>
      <c r="D1086" s="24"/>
      <c r="E1086" s="25"/>
      <c r="F1086" s="25"/>
      <c r="G1086" s="25"/>
      <c r="H1086" s="25"/>
      <c r="I1086" s="25"/>
      <c r="J1086" s="497"/>
      <c r="K1086" s="271"/>
      <c r="L1086" s="271"/>
      <c r="M1086" s="271"/>
      <c r="N1086" s="475"/>
      <c r="O1086" s="475"/>
      <c r="P1086" s="475"/>
      <c r="Q1086" s="475"/>
      <c r="R1086" s="475"/>
      <c r="S1086" s="475"/>
      <c r="T1086" s="475"/>
      <c r="U1086" s="475"/>
      <c r="V1086" s="475"/>
      <c r="W1086" s="475"/>
      <c r="X1086" s="475"/>
      <c r="Y1086" s="475"/>
      <c r="Z1086" s="475"/>
      <c r="AA1086" s="475"/>
    </row>
    <row r="1087" spans="1:27" x14ac:dyDescent="0.3">
      <c r="C1087" s="626"/>
      <c r="D1087" s="842" t="s">
        <v>775</v>
      </c>
      <c r="E1087" s="843"/>
      <c r="F1087" s="843"/>
      <c r="G1087" s="843"/>
      <c r="H1087" s="269">
        <v>65.400929000000005</v>
      </c>
      <c r="I1087" s="270" t="s">
        <v>4</v>
      </c>
      <c r="J1087" s="25"/>
    </row>
    <row r="1088" spans="1:27" ht="15.75" customHeight="1" x14ac:dyDescent="0.3">
      <c r="C1088" s="626"/>
      <c r="D1088" s="24"/>
      <c r="E1088" s="25"/>
      <c r="F1088" s="25"/>
      <c r="G1088" s="25"/>
      <c r="H1088" s="25"/>
      <c r="I1088" s="25"/>
      <c r="J1088" s="25"/>
    </row>
    <row r="1089" spans="1:27" x14ac:dyDescent="0.3">
      <c r="C1089" s="636" t="s">
        <v>124</v>
      </c>
      <c r="D1089" s="297" t="s">
        <v>233</v>
      </c>
      <c r="E1089" s="497"/>
      <c r="F1089" s="497"/>
      <c r="G1089" s="497"/>
      <c r="H1089" s="497"/>
      <c r="I1089" s="497"/>
      <c r="J1089" s="25"/>
    </row>
    <row r="1090" spans="1:27" s="272" customFormat="1" x14ac:dyDescent="0.3">
      <c r="A1090" s="260"/>
      <c r="B1090" s="260"/>
      <c r="C1090" s="626"/>
      <c r="D1090" s="24"/>
      <c r="E1090" s="25"/>
      <c r="F1090" s="25"/>
      <c r="G1090" s="25"/>
      <c r="H1090" s="25"/>
      <c r="I1090" s="25"/>
      <c r="J1090" s="497"/>
      <c r="K1090" s="271"/>
      <c r="L1090" s="271"/>
      <c r="M1090" s="271"/>
      <c r="N1090" s="475"/>
      <c r="O1090" s="475"/>
      <c r="P1090" s="475"/>
      <c r="Q1090" s="475"/>
      <c r="R1090" s="475"/>
      <c r="S1090" s="475"/>
      <c r="T1090" s="475"/>
      <c r="U1090" s="475"/>
      <c r="V1090" s="475"/>
      <c r="W1090" s="475"/>
      <c r="X1090" s="475"/>
      <c r="Y1090" s="475"/>
      <c r="Z1090" s="475"/>
      <c r="AA1090" s="475"/>
    </row>
    <row r="1091" spans="1:27" x14ac:dyDescent="0.3">
      <c r="C1091" s="626"/>
      <c r="D1091" s="842" t="s">
        <v>776</v>
      </c>
      <c r="E1091" s="843"/>
      <c r="F1091" s="843"/>
      <c r="G1091" s="843"/>
      <c r="H1091" s="269">
        <v>59.980000000000004</v>
      </c>
      <c r="I1091" s="270" t="s">
        <v>4</v>
      </c>
      <c r="J1091" s="25"/>
    </row>
    <row r="1092" spans="1:27" ht="15.75" customHeight="1" x14ac:dyDescent="0.3">
      <c r="C1092" s="626"/>
      <c r="D1092" s="24"/>
      <c r="E1092" s="25"/>
      <c r="F1092" s="25"/>
      <c r="G1092" s="25"/>
      <c r="H1092" s="25"/>
      <c r="I1092" s="25"/>
      <c r="J1092" s="25"/>
    </row>
    <row r="1093" spans="1:27" x14ac:dyDescent="0.3">
      <c r="C1093" s="636" t="s">
        <v>768</v>
      </c>
      <c r="D1093" s="297" t="s">
        <v>259</v>
      </c>
      <c r="E1093" s="497"/>
      <c r="F1093" s="497"/>
      <c r="G1093" s="497"/>
      <c r="H1093" s="497"/>
      <c r="I1093" s="497"/>
      <c r="J1093" s="25"/>
    </row>
    <row r="1094" spans="1:27" s="272" customFormat="1" x14ac:dyDescent="0.3">
      <c r="A1094" s="260"/>
      <c r="B1094" s="260"/>
      <c r="C1094" s="626"/>
      <c r="D1094" s="24"/>
      <c r="E1094" s="25"/>
      <c r="F1094" s="25"/>
      <c r="G1094" s="25"/>
      <c r="H1094" s="25"/>
      <c r="I1094" s="25"/>
      <c r="J1094" s="497"/>
      <c r="K1094" s="271"/>
      <c r="L1094" s="271"/>
      <c r="M1094" s="271"/>
      <c r="N1094" s="475"/>
      <c r="O1094" s="475"/>
      <c r="P1094" s="475"/>
      <c r="Q1094" s="475"/>
      <c r="R1094" s="475"/>
      <c r="S1094" s="475"/>
      <c r="T1094" s="475"/>
      <c r="U1094" s="475"/>
      <c r="V1094" s="475"/>
      <c r="W1094" s="475"/>
      <c r="X1094" s="475"/>
      <c r="Y1094" s="475"/>
      <c r="Z1094" s="475"/>
      <c r="AA1094" s="475"/>
    </row>
    <row r="1095" spans="1:27" x14ac:dyDescent="0.3">
      <c r="C1095" s="626"/>
      <c r="D1095" s="842" t="s">
        <v>777</v>
      </c>
      <c r="E1095" s="843"/>
      <c r="F1095" s="843"/>
      <c r="G1095" s="843"/>
      <c r="H1095" s="269">
        <v>1224.2715000000003</v>
      </c>
      <c r="I1095" s="270" t="s">
        <v>4</v>
      </c>
      <c r="J1095" s="25"/>
    </row>
    <row r="1096" spans="1:27" ht="15.75" customHeight="1" x14ac:dyDescent="0.3">
      <c r="C1096" s="626"/>
      <c r="D1096" s="24"/>
      <c r="E1096" s="25"/>
      <c r="F1096" s="25"/>
      <c r="G1096" s="25"/>
      <c r="H1096" s="25"/>
      <c r="I1096" s="25"/>
      <c r="J1096" s="25"/>
    </row>
    <row r="1097" spans="1:27" x14ac:dyDescent="0.3">
      <c r="C1097" s="626"/>
      <c r="D1097" s="498"/>
      <c r="E1097" s="526"/>
      <c r="F1097" s="526"/>
      <c r="G1097" s="526"/>
      <c r="H1097" s="527"/>
      <c r="I1097" s="527"/>
      <c r="J1097" s="25"/>
    </row>
    <row r="1098" spans="1:27" s="278" customFormat="1" ht="15.75" customHeight="1" x14ac:dyDescent="0.3">
      <c r="A1098" s="277"/>
      <c r="B1098" s="277"/>
      <c r="C1098" s="636" t="s">
        <v>769</v>
      </c>
      <c r="D1098" s="297" t="s">
        <v>260</v>
      </c>
      <c r="E1098" s="497"/>
      <c r="F1098" s="497"/>
      <c r="G1098" s="497"/>
      <c r="H1098" s="497"/>
      <c r="I1098" s="497"/>
      <c r="J1098" s="250"/>
      <c r="K1098" s="250"/>
      <c r="L1098" s="250"/>
      <c r="M1098" s="250"/>
      <c r="N1098" s="279"/>
      <c r="O1098" s="279"/>
      <c r="P1098" s="279"/>
      <c r="Q1098" s="279"/>
      <c r="R1098" s="279"/>
      <c r="S1098" s="279"/>
      <c r="T1098" s="279"/>
      <c r="U1098" s="279"/>
      <c r="V1098" s="279"/>
      <c r="W1098" s="279"/>
      <c r="X1098" s="279"/>
      <c r="Y1098" s="279"/>
      <c r="Z1098" s="279"/>
      <c r="AA1098" s="279"/>
    </row>
    <row r="1099" spans="1:27" s="272" customFormat="1" x14ac:dyDescent="0.3">
      <c r="A1099" s="260"/>
      <c r="B1099" s="260"/>
      <c r="C1099" s="626"/>
      <c r="D1099" s="24"/>
      <c r="E1099" s="25"/>
      <c r="F1099" s="25"/>
      <c r="G1099" s="25"/>
      <c r="H1099" s="25"/>
      <c r="I1099" s="25"/>
      <c r="J1099" s="497"/>
      <c r="K1099" s="271"/>
      <c r="L1099" s="271"/>
      <c r="M1099" s="271"/>
      <c r="N1099" s="475"/>
      <c r="O1099" s="475"/>
      <c r="P1099" s="475"/>
      <c r="Q1099" s="475"/>
      <c r="R1099" s="475"/>
      <c r="S1099" s="475"/>
      <c r="T1099" s="475"/>
      <c r="U1099" s="475"/>
      <c r="V1099" s="475"/>
      <c r="W1099" s="475"/>
      <c r="X1099" s="475"/>
      <c r="Y1099" s="475"/>
      <c r="Z1099" s="475"/>
      <c r="AA1099" s="475"/>
    </row>
    <row r="1100" spans="1:27" x14ac:dyDescent="0.3">
      <c r="C1100" s="23"/>
      <c r="D1100" s="24"/>
      <c r="E1100" s="25"/>
      <c r="F1100" s="25"/>
      <c r="G1100" s="25"/>
      <c r="H1100" s="25"/>
      <c r="I1100" s="25"/>
      <c r="J1100" s="25"/>
    </row>
    <row r="1101" spans="1:27" x14ac:dyDescent="0.3">
      <c r="C1101" s="159"/>
      <c r="D1101" s="24"/>
      <c r="E1101" s="25"/>
      <c r="F1101" s="18" t="s">
        <v>12</v>
      </c>
      <c r="G1101" s="18" t="s">
        <v>12</v>
      </c>
      <c r="H1101" s="18" t="s">
        <v>125</v>
      </c>
      <c r="I1101" s="18" t="s">
        <v>127</v>
      </c>
      <c r="J1101" s="18" t="s">
        <v>42</v>
      </c>
    </row>
    <row r="1102" spans="1:27" x14ac:dyDescent="0.3">
      <c r="C1102" s="159"/>
      <c r="D1102" s="519" t="s">
        <v>262</v>
      </c>
      <c r="E1102" s="528"/>
      <c r="F1102" s="18">
        <v>40</v>
      </c>
      <c r="G1102" s="18">
        <v>20</v>
      </c>
      <c r="H1102" s="18">
        <v>800</v>
      </c>
      <c r="I1102" s="18">
        <v>1</v>
      </c>
      <c r="J1102" s="18">
        <v>800</v>
      </c>
    </row>
    <row r="1103" spans="1:27" x14ac:dyDescent="0.3">
      <c r="C1103" s="159"/>
      <c r="D1103" s="846" t="s">
        <v>261</v>
      </c>
      <c r="E1103" s="847"/>
      <c r="F1103" s="266">
        <v>59.8</v>
      </c>
      <c r="G1103" s="18">
        <v>29.4</v>
      </c>
      <c r="H1103" s="18">
        <v>1758.12</v>
      </c>
      <c r="I1103" s="18">
        <v>1</v>
      </c>
      <c r="J1103" s="18">
        <v>1758.12</v>
      </c>
    </row>
    <row r="1104" spans="1:27" x14ac:dyDescent="0.3">
      <c r="C1104" s="159"/>
      <c r="D1104" s="848"/>
      <c r="E1104" s="849"/>
      <c r="F1104" s="266">
        <v>2</v>
      </c>
      <c r="G1104" s="18">
        <v>5.2</v>
      </c>
      <c r="H1104" s="18">
        <v>10.4</v>
      </c>
      <c r="I1104" s="18">
        <v>4</v>
      </c>
      <c r="J1104" s="18">
        <v>41.6</v>
      </c>
    </row>
    <row r="1105" spans="1:27" x14ac:dyDescent="0.3">
      <c r="C1105" s="159"/>
      <c r="D1105" s="848"/>
      <c r="E1105" s="849"/>
      <c r="F1105" s="266">
        <v>5.2</v>
      </c>
      <c r="G1105" s="18">
        <v>4.79</v>
      </c>
      <c r="H1105" s="18">
        <v>24.908000000000001</v>
      </c>
      <c r="I1105" s="18">
        <v>2</v>
      </c>
      <c r="J1105" s="18">
        <v>49.816000000000003</v>
      </c>
    </row>
    <row r="1106" spans="1:27" x14ac:dyDescent="0.3">
      <c r="C1106" s="159"/>
      <c r="D1106" s="850"/>
      <c r="E1106" s="851"/>
      <c r="F1106" s="266">
        <v>-40</v>
      </c>
      <c r="G1106" s="18">
        <v>20</v>
      </c>
      <c r="H1106" s="18">
        <v>-800</v>
      </c>
      <c r="I1106" s="18">
        <v>1</v>
      </c>
      <c r="J1106" s="18">
        <v>-800</v>
      </c>
    </row>
    <row r="1107" spans="1:27" x14ac:dyDescent="0.3">
      <c r="C1107" s="159"/>
      <c r="D1107" s="24"/>
      <c r="E1107" s="25"/>
      <c r="F1107" s="25"/>
      <c r="G1107" s="25"/>
      <c r="H1107" s="25"/>
      <c r="I1107" s="25"/>
      <c r="J1107" s="18">
        <v>1849.5359999999996</v>
      </c>
    </row>
    <row r="1108" spans="1:27" x14ac:dyDescent="0.3">
      <c r="C1108" s="159"/>
      <c r="D1108" s="24"/>
      <c r="E1108" s="25"/>
      <c r="F1108" s="25"/>
      <c r="G1108" s="25"/>
      <c r="H1108" s="25"/>
      <c r="I1108" s="25"/>
    </row>
    <row r="1109" spans="1:27" x14ac:dyDescent="0.3">
      <c r="C1109" s="159"/>
      <c r="D1109" s="842" t="s">
        <v>778</v>
      </c>
      <c r="E1109" s="843"/>
      <c r="F1109" s="843"/>
      <c r="G1109" s="843"/>
      <c r="H1109" s="269">
        <v>1849.5359999999996</v>
      </c>
      <c r="I1109" s="270" t="s">
        <v>4</v>
      </c>
      <c r="J1109" s="25"/>
    </row>
    <row r="1110" spans="1:27" ht="15.75" customHeight="1" x14ac:dyDescent="0.3">
      <c r="C1110" s="159"/>
      <c r="D1110" s="24"/>
      <c r="E1110" s="25"/>
      <c r="F1110" s="25"/>
      <c r="G1110" s="25"/>
      <c r="H1110" s="25"/>
      <c r="I1110" s="25"/>
      <c r="J1110" s="25"/>
    </row>
    <row r="1111" spans="1:27" x14ac:dyDescent="0.3">
      <c r="C1111" s="626" t="s">
        <v>779</v>
      </c>
      <c r="D1111" s="260" t="s">
        <v>780</v>
      </c>
      <c r="E1111" s="271"/>
      <c r="F1111" s="271"/>
      <c r="G1111" s="271"/>
      <c r="H1111" s="271"/>
      <c r="I1111" s="271"/>
      <c r="J1111" s="25"/>
    </row>
    <row r="1112" spans="1:27" s="272" customFormat="1" x14ac:dyDescent="0.3">
      <c r="A1112" s="260"/>
      <c r="B1112" s="260"/>
      <c r="D1112" s="24"/>
      <c r="E1112" s="25"/>
      <c r="F1112" s="25"/>
      <c r="G1112" s="25"/>
      <c r="H1112" s="25"/>
      <c r="I1112" s="25"/>
      <c r="J1112" s="271"/>
      <c r="K1112" s="271"/>
      <c r="L1112" s="271"/>
      <c r="M1112" s="271"/>
      <c r="N1112" s="475"/>
      <c r="O1112" s="475"/>
      <c r="P1112" s="475"/>
      <c r="Q1112" s="475"/>
      <c r="R1112" s="475"/>
      <c r="S1112" s="475"/>
      <c r="T1112" s="475"/>
      <c r="U1112" s="475"/>
      <c r="V1112" s="475"/>
      <c r="W1112" s="475"/>
      <c r="X1112" s="475"/>
      <c r="Y1112" s="475"/>
      <c r="Z1112" s="475"/>
      <c r="AA1112" s="475"/>
    </row>
    <row r="1113" spans="1:27" ht="14.4" x14ac:dyDescent="0.3">
      <c r="C1113" s="159"/>
      <c r="D1113" s="529" t="s">
        <v>267</v>
      </c>
      <c r="E1113" s="530"/>
      <c r="F1113" s="530"/>
      <c r="G1113" s="531"/>
      <c r="H1113" s="531"/>
      <c r="I1113" s="496"/>
      <c r="J1113" s="488"/>
    </row>
    <row r="1114" spans="1:27" ht="14.4" x14ac:dyDescent="0.3">
      <c r="C1114" s="159"/>
      <c r="D1114" s="883" t="s">
        <v>263</v>
      </c>
      <c r="E1114" s="482">
        <v>59.6</v>
      </c>
      <c r="F1114" s="482">
        <v>4.2092166678002281</v>
      </c>
      <c r="G1114" s="482">
        <v>1</v>
      </c>
      <c r="H1114" s="482">
        <v>2</v>
      </c>
      <c r="I1114" s="482">
        <v>501.73862680178718</v>
      </c>
      <c r="J1114" s="589"/>
    </row>
    <row r="1115" spans="1:27" ht="14.4" x14ac:dyDescent="0.3">
      <c r="C1115" s="159"/>
      <c r="D1115" s="884"/>
      <c r="E1115" s="482">
        <v>25.1</v>
      </c>
      <c r="F1115" s="482">
        <v>6.0543527413564941</v>
      </c>
      <c r="G1115" s="482">
        <v>2</v>
      </c>
      <c r="H1115" s="482">
        <v>2</v>
      </c>
      <c r="I1115" s="482">
        <v>607.857015232192</v>
      </c>
      <c r="J1115" s="589"/>
    </row>
    <row r="1116" spans="1:27" ht="14.4" x14ac:dyDescent="0.3">
      <c r="C1116" s="159"/>
      <c r="D1116" s="885"/>
      <c r="E1116" s="482">
        <v>4.8499999999999996</v>
      </c>
      <c r="F1116" s="482">
        <v>3.2289881287234636</v>
      </c>
      <c r="G1116" s="482">
        <v>2</v>
      </c>
      <c r="H1116" s="482">
        <v>2</v>
      </c>
      <c r="I1116" s="482">
        <v>62.642369697235189</v>
      </c>
      <c r="J1116" s="589"/>
    </row>
    <row r="1117" spans="1:27" ht="14.4" x14ac:dyDescent="0.3">
      <c r="C1117" s="159"/>
      <c r="D1117" s="886" t="s">
        <v>264</v>
      </c>
      <c r="E1117" s="490">
        <v>59.6</v>
      </c>
      <c r="F1117" s="490">
        <v>3.4596301379179972</v>
      </c>
      <c r="G1117" s="482">
        <v>0.5</v>
      </c>
      <c r="H1117" s="494">
        <v>1</v>
      </c>
      <c r="I1117" s="482">
        <v>103.09697810995632</v>
      </c>
      <c r="J1117" s="589"/>
    </row>
    <row r="1118" spans="1:27" ht="14.4" x14ac:dyDescent="0.3">
      <c r="C1118" s="159"/>
      <c r="D1118" s="887"/>
      <c r="E1118" s="490">
        <v>12.4</v>
      </c>
      <c r="F1118" s="490">
        <v>2.3064200919453306</v>
      </c>
      <c r="G1118" s="482">
        <v>0.5</v>
      </c>
      <c r="H1118" s="494">
        <v>1</v>
      </c>
      <c r="I1118" s="482">
        <v>14.299804570061051</v>
      </c>
      <c r="J1118" s="589"/>
    </row>
    <row r="1119" spans="1:27" ht="14.4" x14ac:dyDescent="0.3">
      <c r="C1119" s="159"/>
      <c r="D1119" s="887"/>
      <c r="E1119" s="490">
        <v>25.2</v>
      </c>
      <c r="F1119" s="490">
        <v>1.1532100459726653</v>
      </c>
      <c r="G1119" s="482">
        <v>0.5</v>
      </c>
      <c r="H1119" s="494">
        <v>1</v>
      </c>
      <c r="I1119" s="482">
        <v>14.530446579255582</v>
      </c>
      <c r="J1119" s="589"/>
    </row>
    <row r="1120" spans="1:27" ht="14.4" x14ac:dyDescent="0.3">
      <c r="C1120" s="159"/>
      <c r="D1120" s="888"/>
      <c r="E1120" s="821">
        <v>25.2</v>
      </c>
      <c r="F1120" s="821">
        <v>13.838520551671989</v>
      </c>
      <c r="G1120" s="482">
        <v>0.5</v>
      </c>
      <c r="H1120" s="822">
        <v>1</v>
      </c>
      <c r="I1120" s="482">
        <v>174.36535895106707</v>
      </c>
      <c r="J1120" s="589"/>
    </row>
    <row r="1121" spans="3:10" ht="14.4" x14ac:dyDescent="0.3">
      <c r="C1121" s="159"/>
      <c r="D1121" s="886" t="s">
        <v>265</v>
      </c>
      <c r="E1121" s="542">
        <v>1.5</v>
      </c>
      <c r="F1121" s="490">
        <v>0.69192602758359922</v>
      </c>
      <c r="G1121" s="494">
        <v>9</v>
      </c>
      <c r="H1121" s="494">
        <v>1</v>
      </c>
      <c r="I1121" s="482">
        <v>9.3410013723785887</v>
      </c>
      <c r="J1121" s="589"/>
    </row>
    <row r="1122" spans="3:10" ht="14.4" x14ac:dyDescent="0.3">
      <c r="C1122" s="159"/>
      <c r="D1122" s="888"/>
      <c r="E1122" s="542">
        <v>0.18</v>
      </c>
      <c r="F1122" s="490">
        <v>1.7298150689589986</v>
      </c>
      <c r="G1122" s="494">
        <v>27</v>
      </c>
      <c r="H1122" s="494">
        <v>4</v>
      </c>
      <c r="I1122" s="482">
        <v>33.627604940562932</v>
      </c>
      <c r="J1122" s="589"/>
    </row>
    <row r="1123" spans="3:10" ht="14.4" x14ac:dyDescent="0.3">
      <c r="C1123" s="159"/>
      <c r="D1123" s="886" t="s">
        <v>266</v>
      </c>
      <c r="E1123" s="490">
        <v>1.5</v>
      </c>
      <c r="F1123" s="490">
        <v>3.5749511425152636</v>
      </c>
      <c r="G1123" s="494">
        <v>4</v>
      </c>
      <c r="H1123" s="494">
        <v>4</v>
      </c>
      <c r="I1123" s="482">
        <v>85.798827420366322</v>
      </c>
      <c r="J1123" s="589"/>
    </row>
    <row r="1124" spans="3:10" ht="14.4" x14ac:dyDescent="0.3">
      <c r="C1124" s="159"/>
      <c r="D1124" s="887"/>
      <c r="E1124" s="490">
        <v>1.5</v>
      </c>
      <c r="F1124" s="490">
        <v>1.7298150689589986</v>
      </c>
      <c r="G1124" s="494">
        <v>4</v>
      </c>
      <c r="H1124" s="494">
        <v>4</v>
      </c>
      <c r="I1124" s="482">
        <v>41.515561655015965</v>
      </c>
      <c r="J1124" s="589"/>
    </row>
    <row r="1125" spans="3:10" ht="14.4" x14ac:dyDescent="0.3">
      <c r="C1125" s="159"/>
      <c r="D1125" s="887"/>
      <c r="E1125" s="490">
        <v>1.5</v>
      </c>
      <c r="F1125" s="490">
        <v>0.19604570781535313</v>
      </c>
      <c r="G1125" s="494">
        <v>28</v>
      </c>
      <c r="H1125" s="494">
        <v>4</v>
      </c>
      <c r="I1125" s="482">
        <v>32.935678912979327</v>
      </c>
      <c r="J1125" s="589"/>
    </row>
    <row r="1126" spans="3:10" ht="14.4" x14ac:dyDescent="0.3">
      <c r="C1126" s="159"/>
      <c r="D1126" s="888"/>
      <c r="E1126" s="490">
        <v>1.5</v>
      </c>
      <c r="F1126" s="490">
        <v>0.28830251149316632</v>
      </c>
      <c r="G1126" s="494">
        <v>28</v>
      </c>
      <c r="H1126" s="494">
        <v>4</v>
      </c>
      <c r="I1126" s="533">
        <v>48.434821930851939</v>
      </c>
      <c r="J1126" s="589"/>
    </row>
    <row r="1127" spans="3:10" ht="14.4" x14ac:dyDescent="0.3">
      <c r="C1127" s="159"/>
      <c r="D1127" s="488"/>
      <c r="E1127" s="247"/>
      <c r="F1127" s="247"/>
      <c r="G1127" s="247"/>
      <c r="H1127" s="247"/>
      <c r="I1127" s="490">
        <v>1730.1840961737091</v>
      </c>
      <c r="J1127" s="488"/>
    </row>
    <row r="1128" spans="3:10" ht="14.4" x14ac:dyDescent="0.3">
      <c r="C1128" s="159"/>
      <c r="D1128" s="519" t="s">
        <v>272</v>
      </c>
      <c r="E1128" s="528"/>
      <c r="F1128" s="25"/>
      <c r="G1128" s="25"/>
      <c r="H1128" s="25"/>
      <c r="I1128" s="25"/>
      <c r="J1128" s="488"/>
    </row>
    <row r="1129" spans="3:10" ht="14.4" x14ac:dyDescent="0.3">
      <c r="C1129" s="159"/>
      <c r="D1129" s="889" t="s">
        <v>268</v>
      </c>
      <c r="E1129" s="890"/>
      <c r="F1129" s="890"/>
      <c r="G1129" s="890"/>
      <c r="H1129" s="890"/>
      <c r="I1129" s="891"/>
      <c r="J1129" s="25"/>
    </row>
    <row r="1130" spans="3:10" ht="14.4" x14ac:dyDescent="0.3">
      <c r="C1130" s="159"/>
      <c r="D1130" s="534" t="s">
        <v>263</v>
      </c>
      <c r="E1130" s="541">
        <v>55.7</v>
      </c>
      <c r="F1130" s="482">
        <v>6.9275902635962803</v>
      </c>
      <c r="G1130" s="482">
        <v>2</v>
      </c>
      <c r="H1130" s="482">
        <v>2</v>
      </c>
      <c r="I1130" s="482">
        <v>1543.4671107292513</v>
      </c>
      <c r="J1130" s="589"/>
    </row>
    <row r="1131" spans="3:10" ht="14.4" x14ac:dyDescent="0.3">
      <c r="C1131" s="159"/>
      <c r="D1131" s="535"/>
      <c r="E1131" s="541">
        <v>4.5999999999999996</v>
      </c>
      <c r="F1131" s="482">
        <v>0.75770518508084328</v>
      </c>
      <c r="G1131" s="482">
        <v>2</v>
      </c>
      <c r="H1131" s="533">
        <v>2</v>
      </c>
      <c r="I1131" s="482">
        <v>13.941775405487515</v>
      </c>
      <c r="J1131" s="589"/>
    </row>
    <row r="1132" spans="3:10" ht="14.4" x14ac:dyDescent="0.3">
      <c r="C1132" s="159"/>
      <c r="D1132" s="486" t="s">
        <v>269</v>
      </c>
      <c r="E1132" s="482">
        <v>55.7</v>
      </c>
      <c r="F1132" s="482">
        <v>0.54121798934345944</v>
      </c>
      <c r="G1132" s="482">
        <v>7</v>
      </c>
      <c r="H1132" s="482">
        <v>2</v>
      </c>
      <c r="I1132" s="482">
        <v>422.04178809002974</v>
      </c>
      <c r="J1132" s="589"/>
    </row>
    <row r="1133" spans="3:10" ht="14.4" x14ac:dyDescent="0.3">
      <c r="C1133" s="159"/>
      <c r="D1133" s="486" t="s">
        <v>270</v>
      </c>
      <c r="E1133" s="482">
        <v>0.7</v>
      </c>
      <c r="F1133" s="482">
        <v>4.8709619040911374</v>
      </c>
      <c r="G1133" s="482">
        <v>2</v>
      </c>
      <c r="H1133" s="490">
        <v>4</v>
      </c>
      <c r="I1133" s="482">
        <v>27.277386662910367</v>
      </c>
      <c r="J1133" s="589"/>
    </row>
    <row r="1134" spans="3:10" ht="14.4" x14ac:dyDescent="0.3">
      <c r="C1134" s="159"/>
      <c r="D1134" s="534" t="s">
        <v>271</v>
      </c>
      <c r="E1134" s="482">
        <v>1.5</v>
      </c>
      <c r="F1134" s="482">
        <v>0.58451542849093618</v>
      </c>
      <c r="G1134" s="482">
        <v>6</v>
      </c>
      <c r="H1134" s="482">
        <v>4</v>
      </c>
      <c r="I1134" s="482">
        <v>21.042555425673704</v>
      </c>
      <c r="J1134" s="589"/>
    </row>
    <row r="1135" spans="3:10" ht="14.4" x14ac:dyDescent="0.3">
      <c r="C1135" s="159"/>
      <c r="D1135" s="535"/>
      <c r="E1135" s="482">
        <v>0.18</v>
      </c>
      <c r="F1135" s="482">
        <v>1.623653968030379</v>
      </c>
      <c r="G1135" s="482">
        <v>18</v>
      </c>
      <c r="H1135" s="482">
        <v>4</v>
      </c>
      <c r="I1135" s="533">
        <v>21.042555425673712</v>
      </c>
      <c r="J1135" s="589"/>
    </row>
    <row r="1136" spans="3:10" ht="14.4" x14ac:dyDescent="0.3">
      <c r="C1136" s="159"/>
      <c r="D1136" s="488"/>
      <c r="E1136" s="247"/>
      <c r="F1136" s="247"/>
      <c r="G1136" s="247"/>
      <c r="H1136" s="247"/>
      <c r="I1136" s="490">
        <v>2048.8131717390265</v>
      </c>
      <c r="J1136" s="488"/>
    </row>
    <row r="1137" spans="1:27" ht="14.4" x14ac:dyDescent="0.3">
      <c r="C1137" s="159"/>
      <c r="D1137" s="24"/>
      <c r="E1137" s="25"/>
      <c r="F1137" s="25"/>
      <c r="G1137" s="25"/>
      <c r="H1137" s="25"/>
      <c r="I1137" s="25"/>
      <c r="J1137" s="488"/>
    </row>
    <row r="1138" spans="1:27" x14ac:dyDescent="0.3">
      <c r="C1138" s="159"/>
      <c r="D1138" s="842" t="s">
        <v>781</v>
      </c>
      <c r="E1138" s="843"/>
      <c r="F1138" s="843"/>
      <c r="G1138" s="843"/>
      <c r="H1138" s="269">
        <v>968</v>
      </c>
      <c r="I1138" s="270" t="s">
        <v>4</v>
      </c>
      <c r="J1138" s="25"/>
    </row>
    <row r="1139" spans="1:27" x14ac:dyDescent="0.3">
      <c r="C1139" s="159"/>
      <c r="D1139" s="842" t="s">
        <v>782</v>
      </c>
      <c r="E1139" s="843"/>
      <c r="F1139" s="843"/>
      <c r="G1139" s="843"/>
      <c r="H1139" s="269">
        <v>3778.9972679127359</v>
      </c>
      <c r="I1139" s="270" t="s">
        <v>4</v>
      </c>
      <c r="J1139" s="25"/>
    </row>
    <row r="1140" spans="1:27" ht="15.75" customHeight="1" x14ac:dyDescent="0.3">
      <c r="C1140" s="159"/>
      <c r="E1140" s="23"/>
      <c r="F1140" s="23"/>
      <c r="G1140" s="23"/>
      <c r="H1140" s="25"/>
      <c r="I1140" s="25"/>
      <c r="J1140" s="25"/>
    </row>
    <row r="1141" spans="1:27" x14ac:dyDescent="0.3">
      <c r="C1141" s="626" t="s">
        <v>770</v>
      </c>
      <c r="D1141" s="260" t="s">
        <v>234</v>
      </c>
      <c r="E1141" s="271"/>
      <c r="F1141" s="271"/>
      <c r="G1141" s="271"/>
      <c r="H1141" s="271"/>
      <c r="I1141" s="271"/>
      <c r="J1141" s="25"/>
    </row>
    <row r="1142" spans="1:27" s="272" customFormat="1" x14ac:dyDescent="0.3">
      <c r="A1142" s="260"/>
      <c r="B1142" s="260"/>
      <c r="C1142" s="260"/>
      <c r="D1142" s="24"/>
      <c r="E1142" s="25"/>
      <c r="F1142" s="25"/>
      <c r="G1142" s="25"/>
      <c r="H1142" s="25"/>
      <c r="I1142" s="25"/>
      <c r="J1142" s="271"/>
      <c r="K1142" s="271"/>
      <c r="L1142" s="271"/>
      <c r="M1142" s="271"/>
      <c r="N1142" s="475"/>
      <c r="O1142" s="475"/>
      <c r="P1142" s="475"/>
      <c r="Q1142" s="475"/>
      <c r="R1142" s="475"/>
      <c r="S1142" s="475"/>
      <c r="T1142" s="475"/>
      <c r="U1142" s="475"/>
      <c r="V1142" s="475"/>
      <c r="W1142" s="475"/>
      <c r="X1142" s="475"/>
      <c r="Y1142" s="475"/>
      <c r="Z1142" s="475"/>
      <c r="AA1142" s="475"/>
    </row>
    <row r="1143" spans="1:27" x14ac:dyDescent="0.3">
      <c r="C1143" s="23" t="s">
        <v>986</v>
      </c>
      <c r="D1143" s="281"/>
      <c r="E1143" s="25"/>
      <c r="F1143" s="25"/>
      <c r="G1143" s="25"/>
      <c r="H1143" s="25"/>
      <c r="I1143" s="25"/>
      <c r="J1143" s="25"/>
    </row>
    <row r="1144" spans="1:27" x14ac:dyDescent="0.3">
      <c r="C1144" s="159"/>
      <c r="D1144" s="24"/>
      <c r="E1144" s="25"/>
      <c r="F1144" s="25"/>
      <c r="G1144" s="25"/>
      <c r="H1144" s="25"/>
      <c r="I1144" s="25"/>
      <c r="J1144" s="25"/>
    </row>
    <row r="1145" spans="1:27" x14ac:dyDescent="0.3">
      <c r="C1145" s="159"/>
      <c r="D1145" s="842" t="s">
        <v>783</v>
      </c>
      <c r="E1145" s="843"/>
      <c r="F1145" s="843"/>
      <c r="G1145" s="843"/>
      <c r="H1145" s="269">
        <v>1079.2220000000002</v>
      </c>
      <c r="I1145" s="270" t="s">
        <v>54</v>
      </c>
      <c r="J1145" s="25"/>
    </row>
    <row r="1146" spans="1:27" ht="15.75" customHeight="1" x14ac:dyDescent="0.3">
      <c r="C1146" s="159"/>
      <c r="D1146" s="24"/>
      <c r="E1146" s="25"/>
      <c r="F1146" s="25"/>
      <c r="G1146" s="25"/>
      <c r="H1146" s="25"/>
      <c r="I1146" s="25"/>
      <c r="J1146" s="25"/>
    </row>
    <row r="1147" spans="1:27" ht="26.4" x14ac:dyDescent="0.3">
      <c r="C1147" s="159"/>
      <c r="D1147" s="24"/>
      <c r="E1147" s="25"/>
      <c r="F1147" s="181" t="s">
        <v>508</v>
      </c>
      <c r="G1147" s="181" t="s">
        <v>509</v>
      </c>
      <c r="H1147" s="181" t="s">
        <v>510</v>
      </c>
      <c r="I1147" s="757" t="s">
        <v>979</v>
      </c>
      <c r="J1147" s="246" t="s">
        <v>384</v>
      </c>
    </row>
    <row r="1148" spans="1:27" ht="14.4" x14ac:dyDescent="0.3">
      <c r="C1148" s="634" t="s">
        <v>201</v>
      </c>
      <c r="D1148" s="896" t="s">
        <v>970</v>
      </c>
      <c r="E1148" s="897"/>
      <c r="F1148" s="752"/>
      <c r="G1148" s="753"/>
      <c r="H1148" s="752">
        <v>4496.3602984031013</v>
      </c>
      <c r="I1148" s="752"/>
      <c r="J1148" s="814">
        <v>4496.3602984031013</v>
      </c>
    </row>
    <row r="1149" spans="1:27" s="272" customFormat="1" ht="14.4" x14ac:dyDescent="0.3">
      <c r="A1149" s="260"/>
      <c r="B1149" s="260"/>
      <c r="C1149" s="626" t="s">
        <v>202</v>
      </c>
      <c r="D1149" s="894" t="s">
        <v>971</v>
      </c>
      <c r="E1149" s="894"/>
      <c r="F1149" s="536">
        <v>0</v>
      </c>
      <c r="G1149" s="537"/>
      <c r="H1149" s="536">
        <v>4496.3602984031013</v>
      </c>
      <c r="I1149" s="536"/>
      <c r="J1149" s="815">
        <v>4496.3602984031013</v>
      </c>
      <c r="Q1149" s="475"/>
      <c r="R1149" s="475"/>
      <c r="S1149" s="475"/>
      <c r="T1149" s="475"/>
      <c r="U1149" s="475"/>
      <c r="V1149" s="475"/>
      <c r="W1149" s="475"/>
      <c r="X1149" s="475"/>
      <c r="Y1149" s="475"/>
      <c r="Z1149" s="475"/>
      <c r="AA1149" s="475"/>
    </row>
    <row r="1150" spans="1:27" s="272" customFormat="1" ht="14.4" x14ac:dyDescent="0.3">
      <c r="A1150" s="260"/>
      <c r="B1150" s="260"/>
      <c r="C1150" s="626" t="s">
        <v>784</v>
      </c>
      <c r="D1150" s="896" t="s">
        <v>507</v>
      </c>
      <c r="E1150" s="897"/>
      <c r="F1150" s="752">
        <v>3787.3978000000002</v>
      </c>
      <c r="G1150" s="752">
        <v>199.88499999999999</v>
      </c>
      <c r="H1150" s="753"/>
      <c r="I1150" s="753"/>
      <c r="J1150" s="814">
        <v>3987.2828</v>
      </c>
      <c r="K1150" s="25"/>
      <c r="L1150" s="271"/>
      <c r="M1150" s="271"/>
      <c r="N1150" s="475"/>
      <c r="O1150" s="475"/>
      <c r="P1150" s="475"/>
      <c r="Q1150" s="475"/>
      <c r="R1150" s="475"/>
      <c r="S1150" s="475"/>
      <c r="T1150" s="475"/>
      <c r="U1150" s="475"/>
      <c r="V1150" s="475"/>
      <c r="W1150" s="475"/>
      <c r="X1150" s="475"/>
      <c r="Y1150" s="475"/>
      <c r="Z1150" s="475"/>
      <c r="AA1150" s="475"/>
    </row>
    <row r="1151" spans="1:27" s="272" customFormat="1" ht="15" customHeight="1" x14ac:dyDescent="0.3">
      <c r="A1151" s="260"/>
      <c r="B1151" s="260"/>
      <c r="C1151" s="626" t="s">
        <v>203</v>
      </c>
      <c r="D1151" s="894" t="s">
        <v>972</v>
      </c>
      <c r="E1151" s="894"/>
      <c r="F1151" s="536">
        <v>469.48950000000008</v>
      </c>
      <c r="G1151" s="537"/>
      <c r="H1151" s="537"/>
      <c r="I1151" s="537"/>
      <c r="J1151" s="815">
        <v>469.48950000000008</v>
      </c>
      <c r="K1151" s="25"/>
      <c r="L1151" s="271"/>
      <c r="M1151" s="271"/>
      <c r="N1151" s="475"/>
      <c r="O1151" s="475"/>
      <c r="P1151" s="475"/>
      <c r="Q1151" s="475"/>
      <c r="R1151" s="475"/>
      <c r="S1151" s="475"/>
      <c r="T1151" s="475"/>
      <c r="U1151" s="475"/>
      <c r="V1151" s="475"/>
      <c r="W1151" s="475"/>
      <c r="X1151" s="475"/>
      <c r="Y1151" s="475"/>
      <c r="Z1151" s="475"/>
      <c r="AA1151" s="475"/>
    </row>
    <row r="1152" spans="1:27" s="272" customFormat="1" ht="15" customHeight="1" x14ac:dyDescent="0.3">
      <c r="A1152" s="260"/>
      <c r="B1152" s="260"/>
      <c r="C1152" s="626" t="s">
        <v>204</v>
      </c>
      <c r="D1152" s="895" t="s">
        <v>936</v>
      </c>
      <c r="E1152" s="895"/>
      <c r="F1152" s="752">
        <v>3317.9083000000001</v>
      </c>
      <c r="G1152" s="752">
        <v>199.88499999999999</v>
      </c>
      <c r="H1152" s="753"/>
      <c r="I1152" s="753"/>
      <c r="J1152" s="814">
        <v>3517.7933000000003</v>
      </c>
      <c r="K1152" s="25"/>
      <c r="L1152" s="271"/>
      <c r="M1152" s="271"/>
      <c r="N1152" s="475"/>
      <c r="O1152" s="475"/>
      <c r="P1152" s="475"/>
      <c r="Q1152" s="475"/>
      <c r="R1152" s="475"/>
      <c r="S1152" s="475"/>
      <c r="T1152" s="475"/>
      <c r="U1152" s="475"/>
      <c r="V1152" s="475"/>
      <c r="W1152" s="475"/>
      <c r="X1152" s="475"/>
      <c r="Y1152" s="475"/>
      <c r="Z1152" s="475"/>
      <c r="AA1152" s="475"/>
    </row>
    <row r="1153" spans="1:27" s="272" customFormat="1" ht="15" customHeight="1" x14ac:dyDescent="0.3">
      <c r="A1153" s="260"/>
      <c r="B1153" s="260"/>
      <c r="C1153" s="626" t="s">
        <v>967</v>
      </c>
      <c r="D1153" s="894" t="s">
        <v>969</v>
      </c>
      <c r="E1153" s="894"/>
      <c r="F1153" s="538"/>
      <c r="G1153" s="538"/>
      <c r="H1153" s="538">
        <v>999.1</v>
      </c>
      <c r="I1153" s="538">
        <v>549.50042499999984</v>
      </c>
      <c r="J1153" s="815">
        <v>1548.6004249999999</v>
      </c>
      <c r="K1153" s="25"/>
      <c r="L1153" s="271"/>
      <c r="M1153" s="271"/>
      <c r="N1153" s="475"/>
      <c r="O1153" s="475"/>
      <c r="P1153" s="475"/>
      <c r="Q1153" s="475"/>
      <c r="R1153" s="475"/>
      <c r="S1153" s="475"/>
      <c r="T1153" s="475"/>
      <c r="U1153" s="475"/>
      <c r="V1153" s="475"/>
      <c r="W1153" s="475"/>
      <c r="X1153" s="475"/>
      <c r="Y1153" s="475"/>
      <c r="Z1153" s="475"/>
      <c r="AA1153" s="475"/>
    </row>
    <row r="1154" spans="1:27" s="272" customFormat="1" ht="15" customHeight="1" x14ac:dyDescent="0.3">
      <c r="A1154" s="260"/>
      <c r="B1154" s="260"/>
      <c r="C1154" s="626" t="s">
        <v>968</v>
      </c>
      <c r="D1154" s="895" t="s">
        <v>978</v>
      </c>
      <c r="E1154" s="895"/>
      <c r="F1154" s="754"/>
      <c r="G1154" s="754"/>
      <c r="H1154" s="754">
        <v>999.1</v>
      </c>
      <c r="I1154" s="754"/>
      <c r="J1154" s="814">
        <v>999.1</v>
      </c>
      <c r="K1154" s="25"/>
      <c r="L1154" s="271"/>
      <c r="M1154" s="271"/>
      <c r="N1154" s="475"/>
      <c r="O1154" s="475"/>
      <c r="P1154" s="475"/>
      <c r="Q1154" s="475"/>
      <c r="R1154" s="475"/>
      <c r="S1154" s="475"/>
      <c r="T1154" s="475"/>
      <c r="U1154" s="475"/>
      <c r="V1154" s="475"/>
      <c r="W1154" s="475"/>
      <c r="X1154" s="475"/>
      <c r="Y1154" s="475"/>
      <c r="Z1154" s="475"/>
      <c r="AA1154" s="475"/>
    </row>
    <row r="1155" spans="1:27" s="272" customFormat="1" ht="15" customHeight="1" x14ac:dyDescent="0.3">
      <c r="A1155" s="260"/>
      <c r="B1155" s="603"/>
      <c r="C1155" s="634"/>
      <c r="D1155" s="637"/>
      <c r="E1155" s="637"/>
      <c r="F1155" s="638"/>
      <c r="G1155" s="639"/>
      <c r="H1155" s="639"/>
      <c r="I1155" s="640"/>
      <c r="J1155" s="282"/>
      <c r="K1155" s="282"/>
      <c r="L1155" s="304"/>
      <c r="M1155" s="304"/>
      <c r="N1155" s="475"/>
      <c r="O1155" s="475"/>
      <c r="P1155" s="475"/>
      <c r="Q1155" s="475"/>
      <c r="R1155" s="475"/>
      <c r="S1155" s="475"/>
      <c r="T1155" s="475"/>
      <c r="U1155" s="475"/>
      <c r="V1155" s="475"/>
      <c r="W1155" s="475"/>
      <c r="X1155" s="475"/>
      <c r="Y1155" s="475"/>
      <c r="Z1155" s="475"/>
      <c r="AA1155" s="475"/>
    </row>
    <row r="1156" spans="1:27" s="272" customFormat="1" ht="15" customHeight="1" x14ac:dyDescent="0.3">
      <c r="A1156" s="260"/>
      <c r="B1156" s="260"/>
      <c r="C1156" s="626"/>
      <c r="D1156" s="842" t="s">
        <v>785</v>
      </c>
      <c r="E1156" s="843"/>
      <c r="F1156" s="843"/>
      <c r="G1156" s="843"/>
      <c r="H1156" s="269">
        <v>4496.3602984031013</v>
      </c>
      <c r="I1156" s="270" t="s">
        <v>4</v>
      </c>
      <c r="J1156" s="25"/>
      <c r="K1156" s="25"/>
      <c r="L1156" s="271"/>
      <c r="M1156" s="271"/>
      <c r="N1156" s="475"/>
      <c r="O1156" s="475"/>
      <c r="P1156" s="475"/>
      <c r="Q1156" s="475"/>
      <c r="R1156" s="475"/>
      <c r="S1156" s="475"/>
      <c r="T1156" s="475"/>
      <c r="U1156" s="475"/>
      <c r="V1156" s="475"/>
      <c r="W1156" s="475"/>
      <c r="X1156" s="475"/>
      <c r="Y1156" s="475"/>
      <c r="Z1156" s="475"/>
      <c r="AA1156" s="475"/>
    </row>
    <row r="1157" spans="1:27" s="272" customFormat="1" ht="15" customHeight="1" x14ac:dyDescent="0.3">
      <c r="A1157" s="260"/>
      <c r="B1157" s="260"/>
      <c r="C1157" s="626"/>
      <c r="D1157" s="842" t="s">
        <v>786</v>
      </c>
      <c r="E1157" s="843"/>
      <c r="F1157" s="843"/>
      <c r="G1157" s="843"/>
      <c r="H1157" s="269">
        <v>4496.3602984031013</v>
      </c>
      <c r="I1157" s="270" t="s">
        <v>4</v>
      </c>
      <c r="J1157" s="25"/>
      <c r="K1157" s="25"/>
      <c r="L1157" s="271"/>
      <c r="M1157" s="271"/>
      <c r="N1157" s="475"/>
      <c r="O1157" s="475"/>
      <c r="P1157" s="475"/>
      <c r="Q1157" s="475"/>
      <c r="R1157" s="475"/>
      <c r="S1157" s="475"/>
      <c r="T1157" s="475"/>
      <c r="U1157" s="475"/>
      <c r="V1157" s="475"/>
      <c r="W1157" s="475"/>
      <c r="X1157" s="475"/>
      <c r="Y1157" s="475"/>
      <c r="Z1157" s="475"/>
      <c r="AA1157" s="475"/>
    </row>
    <row r="1158" spans="1:27" s="272" customFormat="1" ht="15" customHeight="1" x14ac:dyDescent="0.3">
      <c r="A1158" s="260"/>
      <c r="B1158" s="260"/>
      <c r="C1158" s="626"/>
      <c r="D1158" s="842" t="s">
        <v>787</v>
      </c>
      <c r="E1158" s="843"/>
      <c r="F1158" s="843"/>
      <c r="G1158" s="843"/>
      <c r="H1158" s="269">
        <v>3987.2828</v>
      </c>
      <c r="I1158" s="270" t="s">
        <v>4</v>
      </c>
      <c r="J1158" s="25"/>
      <c r="K1158" s="25"/>
      <c r="L1158" s="271"/>
      <c r="M1158" s="271"/>
      <c r="N1158" s="475"/>
      <c r="O1158" s="475"/>
      <c r="P1158" s="475"/>
      <c r="Q1158" s="475"/>
      <c r="R1158" s="475"/>
      <c r="S1158" s="475"/>
      <c r="T1158" s="475"/>
      <c r="U1158" s="475"/>
      <c r="V1158" s="475"/>
      <c r="W1158" s="475"/>
      <c r="X1158" s="475"/>
      <c r="Y1158" s="475"/>
      <c r="Z1158" s="475"/>
      <c r="AA1158" s="475"/>
    </row>
    <row r="1159" spans="1:27" s="272" customFormat="1" ht="15" customHeight="1" x14ac:dyDescent="0.3">
      <c r="A1159" s="260"/>
      <c r="B1159" s="260"/>
      <c r="C1159" s="626"/>
      <c r="D1159" s="842" t="s">
        <v>788</v>
      </c>
      <c r="E1159" s="843"/>
      <c r="F1159" s="843"/>
      <c r="G1159" s="843"/>
      <c r="H1159" s="269">
        <v>469.48950000000008</v>
      </c>
      <c r="I1159" s="270" t="s">
        <v>4</v>
      </c>
      <c r="J1159" s="25"/>
      <c r="K1159" s="25"/>
      <c r="L1159" s="271"/>
      <c r="M1159" s="271"/>
      <c r="N1159" s="475"/>
      <c r="O1159" s="475"/>
      <c r="P1159" s="475"/>
      <c r="Q1159" s="475"/>
      <c r="R1159" s="475"/>
      <c r="S1159" s="475"/>
      <c r="T1159" s="475"/>
      <c r="U1159" s="475"/>
      <c r="V1159" s="475"/>
      <c r="W1159" s="475"/>
      <c r="X1159" s="475"/>
      <c r="Y1159" s="475"/>
      <c r="Z1159" s="475"/>
      <c r="AA1159" s="475"/>
    </row>
    <row r="1160" spans="1:27" s="272" customFormat="1" ht="15" customHeight="1" x14ac:dyDescent="0.3">
      <c r="A1160" s="260"/>
      <c r="B1160" s="260"/>
      <c r="C1160" s="626"/>
      <c r="D1160" s="842" t="s">
        <v>938</v>
      </c>
      <c r="E1160" s="843"/>
      <c r="F1160" s="843"/>
      <c r="G1160" s="843"/>
      <c r="H1160" s="269">
        <v>3517.7933000000003</v>
      </c>
      <c r="I1160" s="270" t="s">
        <v>4</v>
      </c>
      <c r="J1160" s="25"/>
      <c r="K1160" s="25"/>
      <c r="L1160" s="271"/>
      <c r="M1160" s="271"/>
      <c r="N1160" s="475"/>
      <c r="O1160" s="475"/>
      <c r="P1160" s="475"/>
      <c r="Q1160" s="475"/>
      <c r="R1160" s="475"/>
      <c r="S1160" s="475"/>
      <c r="T1160" s="475"/>
      <c r="U1160" s="475"/>
      <c r="V1160" s="475"/>
      <c r="W1160" s="475"/>
      <c r="X1160" s="475"/>
      <c r="Y1160" s="475"/>
      <c r="Z1160" s="475"/>
      <c r="AA1160" s="475"/>
    </row>
    <row r="1161" spans="1:27" s="272" customFormat="1" ht="15" customHeight="1" x14ac:dyDescent="0.3">
      <c r="A1161" s="260"/>
      <c r="B1161" s="260"/>
      <c r="C1161" s="626"/>
      <c r="D1161" s="842" t="s">
        <v>973</v>
      </c>
      <c r="E1161" s="843"/>
      <c r="F1161" s="843"/>
      <c r="G1161" s="843"/>
      <c r="H1161" s="269">
        <v>1548.6004249999999</v>
      </c>
      <c r="I1161" s="270" t="s">
        <v>24</v>
      </c>
      <c r="J1161" s="25"/>
      <c r="K1161" s="25"/>
      <c r="L1161" s="271"/>
      <c r="M1161" s="271"/>
      <c r="N1161" s="475"/>
      <c r="O1161" s="475"/>
      <c r="P1161" s="475"/>
      <c r="Q1161" s="475"/>
      <c r="R1161" s="475"/>
      <c r="S1161" s="475"/>
      <c r="T1161" s="475"/>
      <c r="U1161" s="475"/>
      <c r="V1161" s="475"/>
      <c r="W1161" s="475"/>
      <c r="X1161" s="475"/>
      <c r="Y1161" s="475"/>
      <c r="Z1161" s="475"/>
      <c r="AA1161" s="475"/>
    </row>
    <row r="1162" spans="1:27" s="272" customFormat="1" ht="15" customHeight="1" x14ac:dyDescent="0.3">
      <c r="A1162" s="260"/>
      <c r="B1162" s="260"/>
      <c r="C1162" s="626"/>
      <c r="D1162" s="842" t="s">
        <v>974</v>
      </c>
      <c r="E1162" s="843"/>
      <c r="F1162" s="843"/>
      <c r="G1162" s="843"/>
      <c r="H1162" s="269">
        <v>999.1</v>
      </c>
      <c r="I1162" s="270" t="s">
        <v>975</v>
      </c>
      <c r="J1162" s="25"/>
      <c r="K1162" s="25"/>
      <c r="L1162" s="271"/>
      <c r="M1162" s="271"/>
      <c r="N1162" s="475"/>
      <c r="O1162" s="475"/>
      <c r="P1162" s="475"/>
      <c r="Q1162" s="475"/>
      <c r="R1162" s="475"/>
      <c r="S1162" s="475"/>
      <c r="T1162" s="475"/>
      <c r="U1162" s="475"/>
      <c r="V1162" s="475"/>
      <c r="W1162" s="475"/>
      <c r="X1162" s="475"/>
      <c r="Y1162" s="475"/>
      <c r="Z1162" s="475"/>
      <c r="AA1162" s="475"/>
    </row>
    <row r="1163" spans="1:27" s="272" customFormat="1" ht="15" customHeight="1" x14ac:dyDescent="0.3">
      <c r="A1163" s="260"/>
      <c r="B1163" s="603"/>
      <c r="C1163" s="634"/>
      <c r="D1163" s="637"/>
      <c r="E1163" s="637"/>
      <c r="F1163" s="638"/>
      <c r="G1163" s="639"/>
      <c r="H1163" s="639"/>
      <c r="I1163" s="640"/>
      <c r="J1163" s="282"/>
      <c r="K1163" s="25"/>
      <c r="L1163" s="271"/>
      <c r="M1163" s="271"/>
      <c r="N1163" s="475"/>
      <c r="O1163" s="475"/>
      <c r="P1163" s="475"/>
      <c r="Q1163" s="475"/>
      <c r="R1163" s="475"/>
      <c r="S1163" s="475"/>
      <c r="T1163" s="475"/>
      <c r="U1163" s="475"/>
      <c r="V1163" s="475"/>
      <c r="W1163" s="475"/>
      <c r="X1163" s="475"/>
      <c r="Y1163" s="475"/>
      <c r="Z1163" s="475"/>
      <c r="AA1163" s="475"/>
    </row>
    <row r="1164" spans="1:27" x14ac:dyDescent="0.3">
      <c r="C1164" s="23" t="s">
        <v>986</v>
      </c>
      <c r="D1164" s="24"/>
      <c r="E1164" s="25"/>
      <c r="F1164" s="25"/>
      <c r="G1164" s="25"/>
      <c r="H1164" s="25"/>
      <c r="I1164" s="25"/>
      <c r="J1164" s="25"/>
    </row>
    <row r="1165" spans="1:27" ht="15" customHeight="1" x14ac:dyDescent="0.3">
      <c r="D1165" s="24"/>
      <c r="E1165" s="25"/>
      <c r="F1165" s="25"/>
      <c r="G1165" s="25"/>
      <c r="H1165" s="25"/>
      <c r="I1165" s="25"/>
      <c r="J1165" s="641"/>
      <c r="K1165" s="641"/>
    </row>
    <row r="1166" spans="1:27" x14ac:dyDescent="0.3">
      <c r="C1166" s="23"/>
      <c r="D1166" s="842" t="s">
        <v>790</v>
      </c>
      <c r="E1166" s="843"/>
      <c r="F1166" s="843"/>
      <c r="G1166" s="843"/>
      <c r="H1166" s="269">
        <v>391.54350000000011</v>
      </c>
      <c r="I1166" s="270" t="s">
        <v>4</v>
      </c>
    </row>
    <row r="1167" spans="1:27" x14ac:dyDescent="0.3">
      <c r="C1167" s="23"/>
      <c r="D1167" s="842" t="s">
        <v>791</v>
      </c>
      <c r="E1167" s="843"/>
      <c r="F1167" s="843"/>
      <c r="G1167" s="843"/>
      <c r="H1167" s="269">
        <v>77.945999999999984</v>
      </c>
      <c r="I1167" s="270" t="s">
        <v>4</v>
      </c>
    </row>
    <row r="1168" spans="1:27" s="24" customFormat="1" x14ac:dyDescent="0.3">
      <c r="C1168" s="159"/>
      <c r="E1168" s="25"/>
      <c r="F1168" s="25"/>
      <c r="G1168" s="25"/>
      <c r="H1168" s="25"/>
      <c r="I1168" s="25"/>
      <c r="J1168" s="25"/>
      <c r="K1168" s="25"/>
      <c r="L1168" s="25"/>
      <c r="M1168" s="25"/>
      <c r="N1168" s="25"/>
      <c r="O1168" s="25"/>
      <c r="P1168" s="25"/>
      <c r="Q1168" s="25"/>
      <c r="R1168" s="25"/>
      <c r="S1168" s="25"/>
      <c r="T1168" s="25"/>
      <c r="U1168" s="25"/>
      <c r="V1168" s="25"/>
      <c r="W1168" s="25"/>
      <c r="X1168" s="25"/>
      <c r="Y1168" s="25"/>
      <c r="Z1168" s="25"/>
      <c r="AA1168" s="25"/>
    </row>
    <row r="1169" spans="3:10" x14ac:dyDescent="0.3">
      <c r="C1169" s="634" t="s">
        <v>803</v>
      </c>
      <c r="D1169" s="305" t="s">
        <v>793</v>
      </c>
      <c r="E1169" s="618"/>
      <c r="F1169" s="618"/>
      <c r="G1169" s="618"/>
      <c r="H1169" s="618"/>
      <c r="I1169" s="618"/>
      <c r="J1169" s="25"/>
    </row>
    <row r="1170" spans="3:10" x14ac:dyDescent="0.3">
      <c r="D1170" s="24"/>
      <c r="E1170" s="25"/>
      <c r="F1170" s="25"/>
      <c r="G1170" s="25"/>
      <c r="H1170" s="25"/>
      <c r="I1170" s="25"/>
      <c r="J1170" s="25"/>
    </row>
    <row r="1171" spans="3:10" ht="14.4" x14ac:dyDescent="0.3">
      <c r="C1171" s="159"/>
      <c r="D1171" s="24"/>
      <c r="E1171" s="242" t="s">
        <v>277</v>
      </c>
      <c r="F1171" s="169" t="s">
        <v>282</v>
      </c>
      <c r="G1171" s="169" t="s">
        <v>275</v>
      </c>
      <c r="H1171" s="549" t="s">
        <v>42</v>
      </c>
      <c r="I1171" s="25"/>
      <c r="J1171" s="25"/>
    </row>
    <row r="1172" spans="3:10" ht="14.4" x14ac:dyDescent="0.3">
      <c r="C1172" s="552" t="s">
        <v>283</v>
      </c>
      <c r="D1172" s="539" t="s">
        <v>288</v>
      </c>
      <c r="E1172" s="242">
        <v>0</v>
      </c>
      <c r="F1172" s="242">
        <v>2</v>
      </c>
      <c r="G1172" s="242">
        <v>1</v>
      </c>
      <c r="H1172" s="550">
        <v>3</v>
      </c>
      <c r="I1172" s="551" t="s">
        <v>293</v>
      </c>
      <c r="J1172" s="25"/>
    </row>
    <row r="1173" spans="3:10" ht="14.4" x14ac:dyDescent="0.3">
      <c r="C1173" s="552" t="s">
        <v>284</v>
      </c>
      <c r="D1173" s="539" t="s">
        <v>289</v>
      </c>
      <c r="E1173" s="242">
        <v>24</v>
      </c>
      <c r="F1173" s="242"/>
      <c r="G1173" s="242"/>
      <c r="H1173" s="550">
        <v>24</v>
      </c>
      <c r="I1173" s="551" t="s">
        <v>293</v>
      </c>
      <c r="J1173" s="25"/>
    </row>
    <row r="1174" spans="3:10" ht="14.4" x14ac:dyDescent="0.3">
      <c r="C1174" s="552" t="s">
        <v>285</v>
      </c>
      <c r="D1174" s="539" t="s">
        <v>290</v>
      </c>
      <c r="E1174" s="242">
        <v>6</v>
      </c>
      <c r="F1174" s="242"/>
      <c r="G1174" s="242"/>
      <c r="H1174" s="550">
        <v>6</v>
      </c>
      <c r="I1174" s="551" t="s">
        <v>293</v>
      </c>
      <c r="J1174" s="25"/>
    </row>
    <row r="1175" spans="3:10" ht="14.4" x14ac:dyDescent="0.3">
      <c r="C1175" s="552" t="s">
        <v>286</v>
      </c>
      <c r="D1175" s="539" t="s">
        <v>792</v>
      </c>
      <c r="E1175" s="242">
        <v>4</v>
      </c>
      <c r="F1175" s="242"/>
      <c r="G1175" s="242"/>
      <c r="H1175" s="550">
        <v>4</v>
      </c>
      <c r="I1175" s="551" t="s">
        <v>293</v>
      </c>
      <c r="J1175" s="25"/>
    </row>
    <row r="1176" spans="3:10" ht="14.4" x14ac:dyDescent="0.3">
      <c r="C1176" s="552" t="s">
        <v>287</v>
      </c>
      <c r="D1176" s="539" t="s">
        <v>292</v>
      </c>
      <c r="E1176" s="242">
        <v>2</v>
      </c>
      <c r="F1176" s="242"/>
      <c r="G1176" s="242"/>
      <c r="H1176" s="550">
        <v>2</v>
      </c>
      <c r="I1176" s="551" t="s">
        <v>293</v>
      </c>
      <c r="J1176" s="25"/>
    </row>
    <row r="1177" spans="3:10" x14ac:dyDescent="0.3">
      <c r="D1177" s="24"/>
      <c r="E1177" s="25"/>
      <c r="F1177" s="25"/>
      <c r="G1177" s="25"/>
      <c r="H1177" s="25"/>
      <c r="I1177" s="25"/>
      <c r="J1177" s="25"/>
    </row>
    <row r="1178" spans="3:10" x14ac:dyDescent="0.3">
      <c r="D1178" s="842" t="s">
        <v>794</v>
      </c>
      <c r="E1178" s="843"/>
      <c r="F1178" s="843"/>
      <c r="G1178" s="843"/>
      <c r="H1178" s="269">
        <v>3</v>
      </c>
      <c r="I1178" s="270" t="s">
        <v>293</v>
      </c>
      <c r="J1178" s="25"/>
    </row>
    <row r="1179" spans="3:10" x14ac:dyDescent="0.3">
      <c r="D1179" s="842" t="s">
        <v>795</v>
      </c>
      <c r="E1179" s="843"/>
      <c r="F1179" s="843"/>
      <c r="G1179" s="843"/>
      <c r="H1179" s="269">
        <v>24</v>
      </c>
      <c r="I1179" s="270" t="s">
        <v>293</v>
      </c>
      <c r="J1179" s="25"/>
    </row>
    <row r="1180" spans="3:10" x14ac:dyDescent="0.3">
      <c r="D1180" s="842" t="s">
        <v>796</v>
      </c>
      <c r="E1180" s="843"/>
      <c r="F1180" s="843"/>
      <c r="G1180" s="843"/>
      <c r="H1180" s="269">
        <v>6</v>
      </c>
      <c r="I1180" s="270" t="s">
        <v>293</v>
      </c>
      <c r="J1180" s="25"/>
    </row>
    <row r="1181" spans="3:10" x14ac:dyDescent="0.3">
      <c r="D1181" s="842" t="s">
        <v>797</v>
      </c>
      <c r="E1181" s="843"/>
      <c r="F1181" s="843"/>
      <c r="G1181" s="843"/>
      <c r="H1181" s="269">
        <v>4</v>
      </c>
      <c r="I1181" s="270" t="s">
        <v>293</v>
      </c>
      <c r="J1181" s="25"/>
    </row>
    <row r="1182" spans="3:10" x14ac:dyDescent="0.3">
      <c r="D1182" s="842" t="s">
        <v>798</v>
      </c>
      <c r="E1182" s="843"/>
      <c r="F1182" s="843"/>
      <c r="G1182" s="843"/>
      <c r="H1182" s="269">
        <v>2</v>
      </c>
      <c r="I1182" s="270" t="s">
        <v>293</v>
      </c>
      <c r="J1182" s="25"/>
    </row>
    <row r="1183" spans="3:10" x14ac:dyDescent="0.3">
      <c r="D1183" s="24"/>
      <c r="E1183" s="25"/>
      <c r="F1183" s="25"/>
      <c r="G1183" s="25"/>
      <c r="H1183" s="25"/>
      <c r="I1183" s="25"/>
      <c r="J1183" s="25"/>
    </row>
    <row r="1184" spans="3:10" x14ac:dyDescent="0.3">
      <c r="C1184" s="634" t="s">
        <v>802</v>
      </c>
      <c r="D1184" s="260" t="s">
        <v>799</v>
      </c>
      <c r="E1184" s="25"/>
      <c r="F1184" s="25"/>
      <c r="G1184" s="25"/>
      <c r="H1184" s="25"/>
      <c r="I1184" s="25"/>
      <c r="J1184" s="25"/>
    </row>
    <row r="1185" spans="3:10" x14ac:dyDescent="0.3">
      <c r="D1185" s="24"/>
      <c r="E1185" s="25"/>
      <c r="F1185" s="25"/>
      <c r="G1185" s="25"/>
      <c r="H1185" s="25"/>
      <c r="I1185" s="25"/>
      <c r="J1185" s="25"/>
    </row>
    <row r="1186" spans="3:10" ht="16.5" customHeight="1" x14ac:dyDescent="0.3">
      <c r="C1186" s="23"/>
      <c r="D1186" s="24"/>
      <c r="E1186" s="242" t="s">
        <v>277</v>
      </c>
      <c r="F1186" s="169" t="s">
        <v>282</v>
      </c>
      <c r="G1186" s="169" t="s">
        <v>275</v>
      </c>
      <c r="H1186" s="549" t="s">
        <v>42</v>
      </c>
      <c r="I1186" s="25"/>
      <c r="J1186" s="25"/>
    </row>
    <row r="1187" spans="3:10" ht="14.4" x14ac:dyDescent="0.3">
      <c r="C1187" s="159"/>
      <c r="D1187" s="539" t="s">
        <v>288</v>
      </c>
      <c r="E1187" s="242">
        <v>58</v>
      </c>
      <c r="F1187" s="242">
        <v>0</v>
      </c>
      <c r="G1187" s="242">
        <v>4</v>
      </c>
      <c r="H1187" s="550">
        <v>62</v>
      </c>
      <c r="I1187" s="551" t="s">
        <v>293</v>
      </c>
      <c r="J1187" s="25"/>
    </row>
    <row r="1188" spans="3:10" x14ac:dyDescent="0.3">
      <c r="C1188" s="159"/>
      <c r="D1188" s="24"/>
      <c r="E1188" s="25"/>
      <c r="F1188" s="25"/>
      <c r="G1188" s="25"/>
      <c r="H1188" s="25"/>
      <c r="I1188" s="25"/>
      <c r="J1188" s="25"/>
    </row>
    <row r="1189" spans="3:10" x14ac:dyDescent="0.3">
      <c r="C1189" s="159"/>
      <c r="D1189" s="842" t="s">
        <v>800</v>
      </c>
      <c r="E1189" s="843"/>
      <c r="F1189" s="843"/>
      <c r="G1189" s="843"/>
      <c r="H1189" s="269">
        <v>62</v>
      </c>
      <c r="I1189" s="270" t="s">
        <v>293</v>
      </c>
      <c r="J1189" s="25"/>
    </row>
    <row r="1190" spans="3:10" x14ac:dyDescent="0.3">
      <c r="C1190" s="159"/>
      <c r="D1190" s="24"/>
      <c r="E1190" s="25"/>
      <c r="F1190" s="25"/>
      <c r="G1190" s="25"/>
      <c r="H1190" s="25"/>
      <c r="I1190" s="25"/>
      <c r="J1190" s="25"/>
    </row>
    <row r="1191" spans="3:10" x14ac:dyDescent="0.3">
      <c r="C1191" s="634" t="s">
        <v>989</v>
      </c>
      <c r="D1191" s="260" t="s">
        <v>801</v>
      </c>
      <c r="E1191" s="25"/>
      <c r="F1191" s="25"/>
      <c r="G1191" s="25"/>
      <c r="H1191" s="25"/>
      <c r="I1191" s="25"/>
      <c r="J1191" s="25"/>
    </row>
    <row r="1192" spans="3:10" x14ac:dyDescent="0.3">
      <c r="C1192" s="159"/>
      <c r="D1192" s="24"/>
      <c r="E1192" s="25"/>
      <c r="F1192" s="25"/>
      <c r="G1192" s="25"/>
      <c r="H1192" s="25"/>
      <c r="I1192" s="25"/>
      <c r="J1192" s="25"/>
    </row>
    <row r="1193" spans="3:10" ht="14.4" x14ac:dyDescent="0.3">
      <c r="C1193" s="23"/>
      <c r="D1193" s="24"/>
      <c r="E1193" s="553" t="s">
        <v>17</v>
      </c>
      <c r="F1193" s="553" t="s">
        <v>18</v>
      </c>
      <c r="G1193" s="554" t="s">
        <v>125</v>
      </c>
      <c r="H1193" s="554" t="s">
        <v>89</v>
      </c>
      <c r="I1193" s="554" t="s">
        <v>42</v>
      </c>
      <c r="J1193" s="25"/>
    </row>
    <row r="1194" spans="3:10" ht="14.4" x14ac:dyDescent="0.3">
      <c r="C1194" s="23"/>
      <c r="D1194" s="486" t="s">
        <v>804</v>
      </c>
      <c r="E1194" s="555">
        <v>0.7</v>
      </c>
      <c r="F1194" s="556">
        <v>2.1</v>
      </c>
      <c r="G1194" s="482">
        <v>1.47</v>
      </c>
      <c r="H1194" s="482">
        <v>2</v>
      </c>
      <c r="I1194" s="482">
        <v>2.94</v>
      </c>
      <c r="J1194" s="25"/>
    </row>
    <row r="1195" spans="3:10" ht="14.4" x14ac:dyDescent="0.3">
      <c r="C1195" s="159"/>
      <c r="D1195" s="486" t="s">
        <v>294</v>
      </c>
      <c r="E1195" s="555">
        <v>0.8</v>
      </c>
      <c r="F1195" s="556">
        <v>2.1</v>
      </c>
      <c r="G1195" s="482">
        <v>1.6800000000000002</v>
      </c>
      <c r="H1195" s="482">
        <v>1</v>
      </c>
      <c r="I1195" s="482">
        <v>1.6800000000000002</v>
      </c>
      <c r="J1195" s="25"/>
    </row>
    <row r="1196" spans="3:10" ht="14.4" x14ac:dyDescent="0.3">
      <c r="C1196" s="159"/>
      <c r="D1196" s="486" t="s">
        <v>295</v>
      </c>
      <c r="E1196" s="531">
        <v>0.85</v>
      </c>
      <c r="F1196" s="496">
        <v>2.1</v>
      </c>
      <c r="G1196" s="482">
        <v>1.7849999999999999</v>
      </c>
      <c r="H1196" s="482">
        <v>2</v>
      </c>
      <c r="I1196" s="482">
        <v>3.57</v>
      </c>
      <c r="J1196" s="25"/>
    </row>
    <row r="1197" spans="3:10" ht="14.4" x14ac:dyDescent="0.3">
      <c r="C1197" s="159"/>
      <c r="D1197" s="486" t="s">
        <v>296</v>
      </c>
      <c r="E1197" s="531">
        <v>0.9</v>
      </c>
      <c r="F1197" s="496">
        <v>2.1</v>
      </c>
      <c r="G1197" s="482">
        <v>1.8900000000000001</v>
      </c>
      <c r="H1197" s="482">
        <v>3</v>
      </c>
      <c r="I1197" s="482">
        <v>5.67</v>
      </c>
      <c r="J1197" s="25"/>
    </row>
    <row r="1198" spans="3:10" ht="14.4" x14ac:dyDescent="0.3">
      <c r="C1198" s="159"/>
      <c r="D1198" s="486" t="s">
        <v>297</v>
      </c>
      <c r="E1198" s="531">
        <v>0.96</v>
      </c>
      <c r="F1198" s="496">
        <v>2.1</v>
      </c>
      <c r="G1198" s="482">
        <v>2.016</v>
      </c>
      <c r="H1198" s="482">
        <v>4</v>
      </c>
      <c r="I1198" s="482">
        <v>8.0640000000000001</v>
      </c>
      <c r="J1198" s="25"/>
    </row>
    <row r="1199" spans="3:10" ht="14.4" x14ac:dyDescent="0.3">
      <c r="C1199" s="159"/>
      <c r="D1199" s="532" t="s">
        <v>300</v>
      </c>
      <c r="E1199" s="556">
        <v>2.35</v>
      </c>
      <c r="F1199" s="556">
        <v>2.2000000000000002</v>
      </c>
      <c r="G1199" s="482">
        <v>5.1700000000000008</v>
      </c>
      <c r="H1199" s="482">
        <v>1</v>
      </c>
      <c r="I1199" s="482">
        <v>5.1700000000000008</v>
      </c>
      <c r="J1199" s="25"/>
    </row>
    <row r="1200" spans="3:10" ht="14.4" x14ac:dyDescent="0.3">
      <c r="C1200" s="159"/>
      <c r="D1200" s="486" t="s">
        <v>298</v>
      </c>
      <c r="E1200" s="531">
        <v>1.4</v>
      </c>
      <c r="F1200" s="496">
        <v>2.1</v>
      </c>
      <c r="G1200" s="482">
        <v>2.94</v>
      </c>
      <c r="H1200" s="482">
        <v>5</v>
      </c>
      <c r="I1200" s="482">
        <v>14.7</v>
      </c>
      <c r="J1200" s="25"/>
    </row>
    <row r="1201" spans="1:27" ht="14.4" x14ac:dyDescent="0.3">
      <c r="C1201" s="159"/>
      <c r="D1201" s="532" t="s">
        <v>301</v>
      </c>
      <c r="E1201" s="556">
        <v>7.5</v>
      </c>
      <c r="F1201" s="556">
        <v>2.2999999999999998</v>
      </c>
      <c r="G1201" s="482">
        <v>17.25</v>
      </c>
      <c r="H1201" s="482">
        <v>1</v>
      </c>
      <c r="I1201" s="482">
        <v>17.25</v>
      </c>
      <c r="J1201" s="25"/>
    </row>
    <row r="1202" spans="1:27" ht="14.4" x14ac:dyDescent="0.3">
      <c r="C1202" s="159"/>
      <c r="D1202" s="486" t="s">
        <v>299</v>
      </c>
      <c r="E1202" s="531">
        <v>0.8</v>
      </c>
      <c r="F1202" s="496">
        <v>2.1</v>
      </c>
      <c r="G1202" s="482">
        <v>1.6800000000000002</v>
      </c>
      <c r="H1202" s="482">
        <v>6</v>
      </c>
      <c r="I1202" s="482">
        <v>10.080000000000002</v>
      </c>
      <c r="J1202" s="25"/>
    </row>
    <row r="1203" spans="1:27" x14ac:dyDescent="0.3">
      <c r="C1203" s="159"/>
      <c r="E1203" s="23"/>
      <c r="F1203" s="23"/>
      <c r="G1203" s="23"/>
      <c r="H1203" s="23"/>
      <c r="I1203" s="23"/>
      <c r="J1203" s="25"/>
    </row>
    <row r="1204" spans="1:27" ht="14.4" x14ac:dyDescent="0.3">
      <c r="C1204" s="159"/>
      <c r="D1204" s="46" t="s">
        <v>987</v>
      </c>
      <c r="E1204" s="882"/>
      <c r="F1204" s="882"/>
      <c r="G1204" s="482">
        <v>19.61</v>
      </c>
      <c r="H1204" s="482">
        <v>4</v>
      </c>
      <c r="I1204" s="482">
        <v>78.44</v>
      </c>
      <c r="J1204" s="25"/>
    </row>
    <row r="1205" spans="1:27" ht="14.4" x14ac:dyDescent="0.3">
      <c r="C1205" s="159"/>
      <c r="D1205" s="384" t="s">
        <v>988</v>
      </c>
      <c r="E1205" s="301"/>
      <c r="F1205" s="301"/>
      <c r="G1205" s="18">
        <v>106.78</v>
      </c>
      <c r="H1205" s="18">
        <v>2</v>
      </c>
      <c r="I1205" s="482">
        <v>213.56</v>
      </c>
      <c r="J1205" s="25"/>
    </row>
    <row r="1206" spans="1:27" x14ac:dyDescent="0.3">
      <c r="C1206" s="159"/>
      <c r="E1206" s="23"/>
      <c r="F1206" s="23"/>
      <c r="G1206" s="23"/>
      <c r="H1206" s="23"/>
      <c r="I1206" s="23"/>
      <c r="J1206" s="25"/>
    </row>
    <row r="1207" spans="1:27" x14ac:dyDescent="0.3">
      <c r="C1207" s="159"/>
      <c r="D1207" s="842" t="s">
        <v>805</v>
      </c>
      <c r="E1207" s="843"/>
      <c r="F1207" s="843"/>
      <c r="G1207" s="843"/>
      <c r="H1207" s="269">
        <v>78.44</v>
      </c>
      <c r="I1207" s="270" t="s">
        <v>4</v>
      </c>
      <c r="J1207" s="25"/>
    </row>
    <row r="1208" spans="1:27" x14ac:dyDescent="0.3">
      <c r="C1208" s="159"/>
      <c r="D1208" s="842" t="s">
        <v>806</v>
      </c>
      <c r="E1208" s="843"/>
      <c r="F1208" s="843"/>
      <c r="G1208" s="843"/>
      <c r="H1208" s="269">
        <v>213.56</v>
      </c>
      <c r="I1208" s="270" t="s">
        <v>4</v>
      </c>
      <c r="J1208" s="25"/>
    </row>
    <row r="1209" spans="1:27" ht="15.75" customHeight="1" x14ac:dyDescent="0.3">
      <c r="C1209" s="159"/>
      <c r="D1209" s="842" t="s">
        <v>809</v>
      </c>
      <c r="E1209" s="843"/>
      <c r="F1209" s="843"/>
      <c r="G1209" s="843"/>
      <c r="H1209" s="269">
        <v>69.123999999999995</v>
      </c>
      <c r="I1209" s="270" t="s">
        <v>4</v>
      </c>
      <c r="J1209" s="25"/>
    </row>
    <row r="1210" spans="1:27" x14ac:dyDescent="0.3">
      <c r="C1210" s="474"/>
      <c r="D1210" s="260"/>
      <c r="E1210" s="631"/>
      <c r="F1210" s="631"/>
      <c r="G1210" s="631"/>
      <c r="H1210" s="631"/>
      <c r="I1210" s="631"/>
      <c r="J1210" s="25"/>
    </row>
    <row r="1211" spans="1:27" x14ac:dyDescent="0.3">
      <c r="C1211" s="159"/>
      <c r="D1211" s="24"/>
      <c r="E1211" s="25"/>
      <c r="F1211" s="25"/>
      <c r="G1211" s="25"/>
      <c r="H1211" s="25"/>
      <c r="I1211" s="25"/>
      <c r="J1211" s="25"/>
    </row>
    <row r="1212" spans="1:27" x14ac:dyDescent="0.3">
      <c r="C1212" s="626" t="s">
        <v>990</v>
      </c>
      <c r="D1212" s="260" t="s">
        <v>807</v>
      </c>
      <c r="E1212" s="271"/>
      <c r="F1212" s="271"/>
      <c r="G1212" s="271"/>
      <c r="H1212" s="271"/>
      <c r="I1212" s="271"/>
      <c r="J1212" s="25"/>
    </row>
    <row r="1213" spans="1:27" s="272" customFormat="1" x14ac:dyDescent="0.3">
      <c r="A1213" s="260"/>
      <c r="B1213" s="260"/>
      <c r="C1213" s="159"/>
      <c r="D1213" s="24"/>
      <c r="E1213" s="25"/>
      <c r="F1213" s="25"/>
      <c r="G1213" s="25"/>
      <c r="H1213" s="25"/>
      <c r="I1213" s="25"/>
      <c r="J1213" s="631"/>
      <c r="K1213" s="271"/>
      <c r="L1213" s="271"/>
      <c r="M1213" s="271"/>
      <c r="N1213" s="475"/>
      <c r="O1213" s="475"/>
      <c r="P1213" s="475"/>
      <c r="Q1213" s="475"/>
      <c r="R1213" s="475"/>
      <c r="S1213" s="475"/>
      <c r="T1213" s="475"/>
      <c r="U1213" s="475"/>
      <c r="V1213" s="475"/>
      <c r="W1213" s="475"/>
      <c r="X1213" s="475"/>
      <c r="Y1213" s="475"/>
      <c r="Z1213" s="475"/>
      <c r="AA1213" s="475"/>
    </row>
    <row r="1214" spans="1:27" ht="14.4" x14ac:dyDescent="0.3">
      <c r="D1214" s="261"/>
      <c r="E1214" s="553" t="s">
        <v>17</v>
      </c>
      <c r="F1214" s="553" t="s">
        <v>18</v>
      </c>
      <c r="G1214" s="554" t="s">
        <v>125</v>
      </c>
      <c r="H1214" s="554" t="s">
        <v>89</v>
      </c>
      <c r="I1214" s="554" t="s">
        <v>42</v>
      </c>
      <c r="J1214" s="25"/>
    </row>
    <row r="1215" spans="1:27" ht="14.4" x14ac:dyDescent="0.3">
      <c r="C1215" s="159"/>
      <c r="D1215" s="173" t="s">
        <v>302</v>
      </c>
      <c r="E1215" s="482">
        <v>1.5</v>
      </c>
      <c r="F1215" s="482">
        <v>1.2</v>
      </c>
      <c r="G1215" s="482">
        <v>1.7999999999999998</v>
      </c>
      <c r="H1215" s="482">
        <v>14</v>
      </c>
      <c r="I1215" s="482">
        <v>25.199999999999996</v>
      </c>
      <c r="J1215" s="25"/>
    </row>
    <row r="1216" spans="1:27" ht="14.4" x14ac:dyDescent="0.3">
      <c r="C1216" s="159"/>
      <c r="D1216" s="173" t="s">
        <v>303</v>
      </c>
      <c r="E1216" s="482">
        <v>1.84</v>
      </c>
      <c r="F1216" s="482">
        <v>1.2</v>
      </c>
      <c r="G1216" s="482">
        <v>2.2080000000000002</v>
      </c>
      <c r="H1216" s="482">
        <v>6</v>
      </c>
      <c r="I1216" s="482">
        <v>13.248000000000001</v>
      </c>
      <c r="J1216" s="25"/>
    </row>
    <row r="1217" spans="1:27" ht="14.4" x14ac:dyDescent="0.3">
      <c r="C1217" s="159"/>
      <c r="D1217" s="173" t="s">
        <v>304</v>
      </c>
      <c r="E1217" s="482">
        <v>1.21</v>
      </c>
      <c r="F1217" s="482">
        <v>1.2</v>
      </c>
      <c r="G1217" s="482">
        <v>1.452</v>
      </c>
      <c r="H1217" s="482">
        <v>48</v>
      </c>
      <c r="I1217" s="482">
        <v>69.695999999999998</v>
      </c>
      <c r="J1217" s="25"/>
    </row>
    <row r="1218" spans="1:27" ht="14.4" x14ac:dyDescent="0.3">
      <c r="C1218" s="159"/>
      <c r="D1218" s="173" t="s">
        <v>305</v>
      </c>
      <c r="E1218" s="482">
        <v>1.05</v>
      </c>
      <c r="F1218" s="482">
        <v>1.2</v>
      </c>
      <c r="G1218" s="482">
        <v>1.26</v>
      </c>
      <c r="H1218" s="482">
        <v>3</v>
      </c>
      <c r="I1218" s="482">
        <v>3.7800000000000002</v>
      </c>
      <c r="J1218" s="25"/>
    </row>
    <row r="1219" spans="1:27" ht="14.4" x14ac:dyDescent="0.3">
      <c r="C1219" s="159"/>
      <c r="D1219" s="173" t="s">
        <v>306</v>
      </c>
      <c r="E1219" s="482">
        <v>1.2</v>
      </c>
      <c r="F1219" s="482">
        <v>1.2</v>
      </c>
      <c r="G1219" s="482">
        <v>1.44</v>
      </c>
      <c r="H1219" s="482">
        <v>4</v>
      </c>
      <c r="I1219" s="482">
        <v>5.76</v>
      </c>
      <c r="J1219" s="25"/>
    </row>
    <row r="1220" spans="1:27" ht="14.4" x14ac:dyDescent="0.3">
      <c r="C1220" s="159"/>
      <c r="D1220" s="173" t="s">
        <v>307</v>
      </c>
      <c r="E1220" s="482">
        <v>1.24</v>
      </c>
      <c r="F1220" s="482">
        <v>1.2</v>
      </c>
      <c r="G1220" s="482">
        <v>1.488</v>
      </c>
      <c r="H1220" s="482">
        <v>1</v>
      </c>
      <c r="I1220" s="482">
        <v>1.488</v>
      </c>
      <c r="J1220" s="25"/>
    </row>
    <row r="1221" spans="1:27" ht="14.4" x14ac:dyDescent="0.3">
      <c r="C1221" s="159"/>
      <c r="D1221" s="173" t="s">
        <v>308</v>
      </c>
      <c r="E1221" s="482">
        <v>1.1950000000000001</v>
      </c>
      <c r="F1221" s="482">
        <v>1.2</v>
      </c>
      <c r="G1221" s="482">
        <v>1.4339999999999999</v>
      </c>
      <c r="H1221" s="482">
        <v>2</v>
      </c>
      <c r="I1221" s="482">
        <v>2.8679999999999999</v>
      </c>
      <c r="J1221" s="25"/>
    </row>
    <row r="1222" spans="1:27" ht="14.4" x14ac:dyDescent="0.3">
      <c r="C1222" s="159"/>
      <c r="D1222" s="173" t="s">
        <v>309</v>
      </c>
      <c r="E1222" s="482">
        <v>1.71</v>
      </c>
      <c r="F1222" s="482">
        <v>1.2</v>
      </c>
      <c r="G1222" s="482">
        <v>2.052</v>
      </c>
      <c r="H1222" s="482">
        <v>1</v>
      </c>
      <c r="I1222" s="482">
        <v>2.052</v>
      </c>
      <c r="J1222" s="25"/>
    </row>
    <row r="1223" spans="1:27" ht="14.4" x14ac:dyDescent="0.3">
      <c r="C1223" s="159"/>
      <c r="D1223" s="173" t="s">
        <v>310</v>
      </c>
      <c r="E1223" s="482">
        <v>1.07</v>
      </c>
      <c r="F1223" s="482">
        <v>1.2</v>
      </c>
      <c r="G1223" s="482">
        <v>1.284</v>
      </c>
      <c r="H1223" s="482">
        <v>1</v>
      </c>
      <c r="I1223" s="482">
        <v>1.284</v>
      </c>
      <c r="J1223" s="25"/>
    </row>
    <row r="1224" spans="1:27" ht="14.4" x14ac:dyDescent="0.3">
      <c r="C1224" s="159"/>
      <c r="D1224" s="173" t="s">
        <v>311</v>
      </c>
      <c r="E1224" s="482">
        <v>1.03</v>
      </c>
      <c r="F1224" s="482">
        <v>1.2</v>
      </c>
      <c r="G1224" s="482">
        <v>1.236</v>
      </c>
      <c r="H1224" s="482">
        <v>1</v>
      </c>
      <c r="I1224" s="482">
        <v>1.236</v>
      </c>
      <c r="J1224" s="25"/>
    </row>
    <row r="1225" spans="1:27" ht="14.4" x14ac:dyDescent="0.3">
      <c r="C1225" s="159"/>
      <c r="D1225" s="173" t="s">
        <v>312</v>
      </c>
      <c r="E1225" s="482">
        <v>1.2849999999999999</v>
      </c>
      <c r="F1225" s="482">
        <v>1.2</v>
      </c>
      <c r="G1225" s="482">
        <v>1.5419999999999998</v>
      </c>
      <c r="H1225" s="482">
        <v>16</v>
      </c>
      <c r="I1225" s="482">
        <v>24.671999999999997</v>
      </c>
      <c r="J1225" s="25"/>
    </row>
    <row r="1226" spans="1:27" ht="14.4" x14ac:dyDescent="0.3">
      <c r="C1226" s="159"/>
      <c r="D1226" s="173" t="s">
        <v>313</v>
      </c>
      <c r="E1226" s="482">
        <v>1.2</v>
      </c>
      <c r="F1226" s="482">
        <v>1.2</v>
      </c>
      <c r="G1226" s="482">
        <v>1.44</v>
      </c>
      <c r="H1226" s="482">
        <v>8</v>
      </c>
      <c r="I1226" s="482">
        <v>11.52</v>
      </c>
      <c r="J1226" s="25"/>
    </row>
    <row r="1227" spans="1:27" ht="14.4" x14ac:dyDescent="0.3">
      <c r="C1227" s="159"/>
      <c r="D1227" s="173" t="s">
        <v>314</v>
      </c>
      <c r="E1227" s="482">
        <v>1.1850000000000001</v>
      </c>
      <c r="F1227" s="482">
        <v>1.2</v>
      </c>
      <c r="G1227" s="482">
        <v>1.4219999999999999</v>
      </c>
      <c r="H1227" s="482">
        <v>8</v>
      </c>
      <c r="I1227" s="482">
        <v>11.375999999999999</v>
      </c>
      <c r="J1227" s="25"/>
    </row>
    <row r="1228" spans="1:27" x14ac:dyDescent="0.3">
      <c r="C1228" s="159"/>
      <c r="D1228" s="24"/>
      <c r="E1228" s="25"/>
      <c r="F1228" s="25"/>
      <c r="G1228" s="25"/>
      <c r="H1228" s="25"/>
      <c r="I1228" s="25"/>
      <c r="J1228" s="25"/>
    </row>
    <row r="1229" spans="1:27" x14ac:dyDescent="0.3">
      <c r="C1229" s="159"/>
      <c r="D1229" s="842" t="s">
        <v>810</v>
      </c>
      <c r="E1229" s="843"/>
      <c r="F1229" s="843"/>
      <c r="G1229" s="843"/>
      <c r="H1229" s="269">
        <v>174.18</v>
      </c>
      <c r="I1229" s="270" t="s">
        <v>4</v>
      </c>
      <c r="J1229" s="25"/>
    </row>
    <row r="1230" spans="1:27" ht="15.75" customHeight="1" x14ac:dyDescent="0.3">
      <c r="C1230" s="159"/>
      <c r="D1230" s="24"/>
      <c r="E1230" s="25"/>
      <c r="F1230" s="25"/>
      <c r="G1230" s="25"/>
      <c r="H1230" s="25"/>
      <c r="I1230" s="25"/>
      <c r="J1230" s="25"/>
    </row>
    <row r="1231" spans="1:27" x14ac:dyDescent="0.3">
      <c r="C1231" s="626" t="s">
        <v>991</v>
      </c>
      <c r="D1231" s="260" t="s">
        <v>808</v>
      </c>
      <c r="E1231" s="271"/>
      <c r="F1231" s="271"/>
      <c r="G1231" s="271"/>
      <c r="H1231" s="271"/>
      <c r="I1231" s="271"/>
      <c r="J1231" s="25"/>
    </row>
    <row r="1232" spans="1:27" s="272" customFormat="1" x14ac:dyDescent="0.3">
      <c r="A1232" s="260"/>
      <c r="B1232" s="260"/>
      <c r="C1232" s="159"/>
      <c r="D1232" s="24"/>
      <c r="E1232" s="25"/>
      <c r="F1232" s="25"/>
      <c r="G1232" s="25"/>
      <c r="H1232" s="25"/>
      <c r="I1232" s="25"/>
      <c r="J1232" s="271"/>
      <c r="K1232" s="271"/>
      <c r="L1232" s="271"/>
      <c r="M1232" s="271"/>
      <c r="N1232" s="475"/>
      <c r="O1232" s="475"/>
      <c r="P1232" s="475"/>
      <c r="Q1232" s="475"/>
      <c r="R1232" s="475"/>
      <c r="S1232" s="475"/>
      <c r="T1232" s="475"/>
      <c r="U1232" s="475"/>
      <c r="V1232" s="475"/>
      <c r="W1232" s="475"/>
      <c r="X1232" s="475"/>
      <c r="Y1232" s="475"/>
      <c r="Z1232" s="475"/>
      <c r="AA1232" s="475"/>
    </row>
    <row r="1233" spans="3:10" ht="14.4" x14ac:dyDescent="0.3">
      <c r="D1233" s="261"/>
      <c r="E1233" s="553" t="s">
        <v>17</v>
      </c>
      <c r="F1233" s="553" t="s">
        <v>18</v>
      </c>
      <c r="G1233" s="554" t="s">
        <v>125</v>
      </c>
      <c r="H1233" s="554" t="s">
        <v>89</v>
      </c>
      <c r="I1233" s="554" t="s">
        <v>42</v>
      </c>
      <c r="J1233" s="25"/>
    </row>
    <row r="1234" spans="3:10" ht="14.4" x14ac:dyDescent="0.3">
      <c r="C1234" s="159"/>
      <c r="D1234" s="242" t="s">
        <v>316</v>
      </c>
      <c r="E1234" s="557">
        <v>2.27</v>
      </c>
      <c r="F1234" s="557">
        <v>1.2</v>
      </c>
      <c r="G1234" s="173">
        <v>2.7239999999999998</v>
      </c>
      <c r="H1234" s="173">
        <v>1</v>
      </c>
      <c r="I1234" s="173">
        <v>2.7239999999999998</v>
      </c>
      <c r="J1234" s="25"/>
    </row>
    <row r="1235" spans="3:10" ht="14.4" x14ac:dyDescent="0.3">
      <c r="C1235" s="159"/>
      <c r="D1235" s="242" t="s">
        <v>317</v>
      </c>
      <c r="E1235" s="557">
        <v>2.1949999999999998</v>
      </c>
      <c r="F1235" s="557">
        <v>1.2</v>
      </c>
      <c r="G1235" s="173">
        <v>2.6339999999999999</v>
      </c>
      <c r="H1235" s="173">
        <v>1</v>
      </c>
      <c r="I1235" s="173">
        <v>2.6339999999999999</v>
      </c>
      <c r="J1235" s="25"/>
    </row>
    <row r="1236" spans="3:10" ht="14.4" x14ac:dyDescent="0.3">
      <c r="C1236" s="159"/>
      <c r="D1236" s="242" t="s">
        <v>318</v>
      </c>
      <c r="E1236" s="557">
        <v>3.52</v>
      </c>
      <c r="F1236" s="557">
        <v>1.2</v>
      </c>
      <c r="G1236" s="173">
        <v>4.2240000000000002</v>
      </c>
      <c r="H1236" s="173">
        <v>1</v>
      </c>
      <c r="I1236" s="173">
        <v>4.2240000000000002</v>
      </c>
      <c r="J1236" s="25"/>
    </row>
    <row r="1237" spans="3:10" ht="14.4" x14ac:dyDescent="0.3">
      <c r="C1237" s="159"/>
      <c r="D1237" s="242" t="s">
        <v>319</v>
      </c>
      <c r="E1237" s="557">
        <v>1.92</v>
      </c>
      <c r="F1237" s="557">
        <v>1.2</v>
      </c>
      <c r="G1237" s="173">
        <v>2.3039999999999998</v>
      </c>
      <c r="H1237" s="173">
        <v>1</v>
      </c>
      <c r="I1237" s="173">
        <v>2.3039999999999998</v>
      </c>
      <c r="J1237" s="25"/>
    </row>
    <row r="1238" spans="3:10" x14ac:dyDescent="0.3">
      <c r="C1238" s="159"/>
      <c r="D1238" s="24"/>
      <c r="E1238" s="25"/>
      <c r="F1238" s="25"/>
      <c r="G1238" s="25"/>
      <c r="H1238" s="25"/>
      <c r="I1238" s="25"/>
      <c r="J1238" s="25"/>
    </row>
    <row r="1239" spans="3:10" ht="13.2" customHeight="1" x14ac:dyDescent="0.3">
      <c r="C1239" s="159"/>
      <c r="D1239" s="842" t="s">
        <v>992</v>
      </c>
      <c r="E1239" s="843"/>
      <c r="F1239" s="843"/>
      <c r="G1239" s="843"/>
      <c r="H1239" s="269">
        <v>11.886000000000001</v>
      </c>
      <c r="I1239" s="270" t="s">
        <v>4</v>
      </c>
      <c r="J1239" s="25"/>
    </row>
    <row r="1240" spans="3:10" ht="13.2" customHeight="1" x14ac:dyDescent="0.3">
      <c r="C1240" s="159"/>
      <c r="D1240" s="24"/>
      <c r="E1240" s="25"/>
      <c r="F1240" s="25"/>
      <c r="G1240" s="25"/>
      <c r="H1240" s="25"/>
      <c r="I1240" s="25"/>
      <c r="J1240" s="25"/>
    </row>
    <row r="1241" spans="3:10" ht="13.2" customHeight="1" x14ac:dyDescent="0.3">
      <c r="C1241" s="626" t="s">
        <v>999</v>
      </c>
      <c r="D1241" s="260" t="s">
        <v>998</v>
      </c>
      <c r="E1241" s="271"/>
      <c r="F1241" s="271"/>
      <c r="G1241" s="271"/>
      <c r="H1241" s="271"/>
      <c r="I1241" s="271"/>
      <c r="J1241" s="25"/>
    </row>
    <row r="1242" spans="3:10" ht="13.2" customHeight="1" x14ac:dyDescent="0.3">
      <c r="C1242" s="159"/>
      <c r="D1242" s="24"/>
      <c r="E1242" s="25"/>
      <c r="F1242" s="25"/>
      <c r="G1242" s="25"/>
      <c r="H1242" s="25"/>
      <c r="I1242" s="25"/>
      <c r="J1242" s="25"/>
    </row>
    <row r="1243" spans="3:10" ht="13.2" customHeight="1" x14ac:dyDescent="0.3">
      <c r="D1243" s="261"/>
      <c r="E1243" s="553" t="s">
        <v>17</v>
      </c>
      <c r="F1243" s="553" t="s">
        <v>18</v>
      </c>
      <c r="G1243" s="554" t="s">
        <v>125</v>
      </c>
      <c r="H1243" s="554" t="s">
        <v>89</v>
      </c>
      <c r="I1243" s="554" t="s">
        <v>42</v>
      </c>
      <c r="J1243" s="25"/>
    </row>
    <row r="1244" spans="3:10" ht="13.2" customHeight="1" x14ac:dyDescent="0.3">
      <c r="C1244" s="159"/>
      <c r="D1244" s="755" t="s">
        <v>997</v>
      </c>
      <c r="E1244" s="557">
        <v>1.5</v>
      </c>
      <c r="F1244" s="557">
        <v>0.3</v>
      </c>
      <c r="G1244" s="173">
        <v>0.44999999999999996</v>
      </c>
      <c r="H1244" s="173">
        <v>4</v>
      </c>
      <c r="I1244" s="173">
        <v>1.7999999999999998</v>
      </c>
      <c r="J1244" s="25"/>
    </row>
    <row r="1245" spans="3:10" ht="13.2" customHeight="1" x14ac:dyDescent="0.3">
      <c r="C1245" s="159"/>
      <c r="D1245" s="24"/>
      <c r="E1245" s="25"/>
      <c r="F1245" s="25"/>
      <c r="G1245" s="25"/>
      <c r="H1245" s="25"/>
      <c r="I1245" s="25"/>
      <c r="J1245" s="25"/>
    </row>
    <row r="1246" spans="3:10" ht="13.2" customHeight="1" x14ac:dyDescent="0.3">
      <c r="C1246" s="159"/>
      <c r="D1246" s="842" t="s">
        <v>1000</v>
      </c>
      <c r="E1246" s="843"/>
      <c r="F1246" s="843"/>
      <c r="G1246" s="843"/>
      <c r="H1246" s="269">
        <v>1.7999999999999998</v>
      </c>
      <c r="I1246" s="270" t="s">
        <v>4</v>
      </c>
      <c r="J1246" s="25"/>
    </row>
    <row r="1247" spans="3:10" ht="13.2" customHeight="1" x14ac:dyDescent="0.3">
      <c r="C1247" s="159"/>
      <c r="D1247" s="24"/>
      <c r="E1247" s="25"/>
      <c r="F1247" s="25"/>
      <c r="G1247" s="25"/>
      <c r="H1247" s="25"/>
      <c r="I1247" s="25"/>
      <c r="J1247" s="25"/>
    </row>
    <row r="1248" spans="3:10" ht="13.2" customHeight="1" x14ac:dyDescent="0.3">
      <c r="C1248" s="645" t="s">
        <v>811</v>
      </c>
      <c r="D1248" s="260" t="s">
        <v>813</v>
      </c>
      <c r="E1248" s="25"/>
      <c r="F1248" s="25"/>
      <c r="G1248" s="25"/>
      <c r="H1248" s="25"/>
      <c r="I1248" s="25"/>
      <c r="J1248" s="25"/>
    </row>
    <row r="1249" spans="3:10" ht="13.2" customHeight="1" x14ac:dyDescent="0.3">
      <c r="G1249" s="25"/>
      <c r="H1249" s="25"/>
      <c r="I1249" s="25"/>
      <c r="J1249" s="25"/>
    </row>
    <row r="1250" spans="3:10" ht="15" thickBot="1" x14ac:dyDescent="0.35">
      <c r="C1250" s="23"/>
      <c r="D1250" s="544" t="s">
        <v>485</v>
      </c>
      <c r="E1250" s="248"/>
      <c r="F1250" s="248"/>
      <c r="G1250" s="248"/>
      <c r="H1250" s="248"/>
      <c r="I1250" s="248"/>
      <c r="J1250" s="249"/>
    </row>
    <row r="1251" spans="3:10" ht="15" thickBot="1" x14ac:dyDescent="0.35">
      <c r="C1251" s="23"/>
      <c r="D1251" s="544" t="s">
        <v>486</v>
      </c>
      <c r="F1251" s="486">
        <v>10.5</v>
      </c>
      <c r="G1251" s="46">
        <v>2</v>
      </c>
      <c r="H1251" s="642">
        <v>21</v>
      </c>
      <c r="I1251" s="643" t="s">
        <v>54</v>
      </c>
      <c r="J1251" s="249"/>
    </row>
    <row r="1252" spans="3:10" ht="14.4" x14ac:dyDescent="0.3">
      <c r="D1252" s="248"/>
      <c r="E1252" s="248"/>
      <c r="F1252" s="248"/>
      <c r="G1252" s="248"/>
      <c r="H1252" s="248"/>
      <c r="I1252" s="248"/>
      <c r="J1252" s="249"/>
    </row>
    <row r="1253" spans="3:10" ht="14.4" x14ac:dyDescent="0.3">
      <c r="D1253" s="756" t="s">
        <v>994</v>
      </c>
      <c r="E1253" s="23"/>
      <c r="F1253" s="246" t="s">
        <v>356</v>
      </c>
      <c r="G1253" s="246" t="s">
        <v>89</v>
      </c>
      <c r="H1253" s="199" t="s">
        <v>18</v>
      </c>
      <c r="I1253" s="25"/>
      <c r="J1253" s="249"/>
    </row>
    <row r="1254" spans="3:10" x14ac:dyDescent="0.3">
      <c r="D1254" s="159"/>
      <c r="F1254" s="18">
        <v>61</v>
      </c>
      <c r="G1254" s="18">
        <v>2</v>
      </c>
      <c r="H1254" s="158">
        <v>1</v>
      </c>
      <c r="I1254" s="18">
        <v>122</v>
      </c>
      <c r="J1254" s="25"/>
    </row>
    <row r="1255" spans="3:10" x14ac:dyDescent="0.3">
      <c r="C1255" s="24"/>
      <c r="D1255" s="159"/>
      <c r="E1255" s="24"/>
      <c r="F1255" s="18">
        <v>2.5</v>
      </c>
      <c r="G1255" s="18">
        <v>2</v>
      </c>
      <c r="H1255" s="158">
        <v>1</v>
      </c>
      <c r="I1255" s="18">
        <v>5</v>
      </c>
      <c r="J1255" s="25"/>
    </row>
    <row r="1256" spans="3:10" x14ac:dyDescent="0.3">
      <c r="C1256" s="24"/>
      <c r="D1256" s="159"/>
      <c r="E1256" s="24"/>
      <c r="F1256" s="18">
        <v>6</v>
      </c>
      <c r="G1256" s="18">
        <v>4</v>
      </c>
      <c r="H1256" s="158">
        <v>1</v>
      </c>
      <c r="I1256" s="18">
        <v>24</v>
      </c>
      <c r="J1256" s="25"/>
    </row>
    <row r="1257" spans="3:10" x14ac:dyDescent="0.3">
      <c r="C1257" s="24"/>
      <c r="D1257" s="159"/>
      <c r="E1257" s="24"/>
      <c r="F1257" s="18">
        <v>5.7</v>
      </c>
      <c r="G1257" s="18">
        <v>1</v>
      </c>
      <c r="H1257" s="158">
        <v>1</v>
      </c>
      <c r="I1257" s="18">
        <v>5.7</v>
      </c>
      <c r="J1257" s="25"/>
    </row>
    <row r="1258" spans="3:10" x14ac:dyDescent="0.3">
      <c r="C1258" s="24"/>
      <c r="D1258" s="159"/>
      <c r="E1258" s="24"/>
      <c r="F1258" s="25"/>
      <c r="G1258" s="25"/>
      <c r="H1258" s="24"/>
      <c r="I1258" s="267">
        <v>156.69999999999999</v>
      </c>
      <c r="J1258" s="19" t="s">
        <v>54</v>
      </c>
    </row>
    <row r="1259" spans="3:10" ht="14.4" x14ac:dyDescent="0.3">
      <c r="C1259" s="645"/>
      <c r="D1259" s="24"/>
      <c r="E1259" s="25"/>
      <c r="F1259" s="25"/>
      <c r="G1259" s="25"/>
      <c r="H1259" s="25"/>
      <c r="I1259" s="25"/>
      <c r="J1259" s="25"/>
    </row>
    <row r="1260" spans="3:10" ht="14.4" x14ac:dyDescent="0.3">
      <c r="C1260" s="645" t="s">
        <v>993</v>
      </c>
      <c r="D1260" s="260" t="s">
        <v>812</v>
      </c>
      <c r="E1260" s="25"/>
      <c r="F1260" s="25"/>
      <c r="H1260" s="25"/>
      <c r="I1260" s="25"/>
      <c r="J1260" s="25"/>
    </row>
    <row r="1261" spans="3:10" ht="14.4" x14ac:dyDescent="0.3">
      <c r="C1261" s="159"/>
      <c r="D1261" s="248"/>
      <c r="E1261" s="248"/>
      <c r="F1261" s="248"/>
      <c r="G1261" s="248"/>
      <c r="H1261" s="248"/>
      <c r="I1261" s="488"/>
      <c r="J1261" s="247"/>
    </row>
    <row r="1262" spans="3:10" ht="14.4" x14ac:dyDescent="0.3">
      <c r="C1262" s="558" t="s">
        <v>487</v>
      </c>
      <c r="D1262" s="531"/>
      <c r="E1262" s="496"/>
      <c r="F1262" s="242" t="s">
        <v>356</v>
      </c>
      <c r="G1262" s="242" t="s">
        <v>89</v>
      </c>
      <c r="H1262" s="248"/>
      <c r="I1262" s="248"/>
      <c r="J1262" s="247"/>
    </row>
    <row r="1263" spans="3:10" ht="14.4" x14ac:dyDescent="0.3">
      <c r="C1263" s="544"/>
      <c r="D1263" s="46" t="s">
        <v>481</v>
      </c>
      <c r="E1263" s="496"/>
      <c r="F1263" s="486">
        <v>1.55</v>
      </c>
      <c r="G1263" s="486">
        <v>2</v>
      </c>
      <c r="H1263" s="486">
        <v>3.1</v>
      </c>
      <c r="I1263" s="248"/>
      <c r="J1263" s="247"/>
    </row>
    <row r="1264" spans="3:10" ht="14.4" x14ac:dyDescent="0.3">
      <c r="C1264" s="46" t="s">
        <v>480</v>
      </c>
      <c r="D1264" s="46"/>
      <c r="E1264" s="496"/>
      <c r="F1264" s="486">
        <v>3.4</v>
      </c>
      <c r="G1264" s="486">
        <v>1</v>
      </c>
      <c r="H1264" s="486">
        <v>3.4</v>
      </c>
      <c r="I1264" s="248"/>
      <c r="J1264" s="247"/>
    </row>
    <row r="1265" spans="3:10" ht="14.4" x14ac:dyDescent="0.3">
      <c r="C1265" s="544"/>
      <c r="D1265" s="46"/>
      <c r="E1265" s="496"/>
      <c r="F1265" s="486">
        <v>2.2000000000000002</v>
      </c>
      <c r="G1265" s="486">
        <v>2</v>
      </c>
      <c r="H1265" s="486">
        <v>4.4000000000000004</v>
      </c>
      <c r="I1265" s="248"/>
      <c r="J1265" s="247"/>
    </row>
    <row r="1266" spans="3:10" ht="14.4" x14ac:dyDescent="0.3">
      <c r="C1266" s="544"/>
      <c r="D1266" s="46"/>
      <c r="E1266" s="496"/>
      <c r="F1266" s="486">
        <v>0.4</v>
      </c>
      <c r="G1266" s="486">
        <v>1</v>
      </c>
      <c r="H1266" s="486">
        <v>0.4</v>
      </c>
      <c r="I1266" s="248"/>
      <c r="J1266" s="249"/>
    </row>
    <row r="1267" spans="3:10" ht="14.4" x14ac:dyDescent="0.3">
      <c r="C1267" s="544"/>
      <c r="D1267" s="46" t="s">
        <v>482</v>
      </c>
      <c r="E1267" s="496"/>
      <c r="F1267" s="491">
        <v>1.55</v>
      </c>
      <c r="G1267" s="491">
        <v>2</v>
      </c>
      <c r="H1267" s="486">
        <v>3.1</v>
      </c>
      <c r="I1267" s="248"/>
      <c r="J1267" s="249"/>
    </row>
    <row r="1268" spans="3:10" ht="14.4" x14ac:dyDescent="0.3">
      <c r="C1268" s="544"/>
      <c r="D1268" s="543"/>
      <c r="E1268" s="559"/>
      <c r="F1268" s="491">
        <v>3.4</v>
      </c>
      <c r="G1268" s="491">
        <v>1</v>
      </c>
      <c r="H1268" s="486">
        <v>3.4</v>
      </c>
      <c r="I1268" s="248"/>
      <c r="J1268" s="249"/>
    </row>
    <row r="1269" spans="3:10" ht="14.4" x14ac:dyDescent="0.3">
      <c r="C1269" s="544"/>
      <c r="D1269" s="544"/>
      <c r="E1269" s="560"/>
      <c r="F1269" s="491">
        <v>2.2000000000000002</v>
      </c>
      <c r="G1269" s="491">
        <v>2</v>
      </c>
      <c r="H1269" s="486">
        <v>4.4000000000000004</v>
      </c>
      <c r="I1269" s="248"/>
      <c r="J1269" s="249"/>
    </row>
    <row r="1270" spans="3:10" ht="14.4" x14ac:dyDescent="0.3">
      <c r="C1270" s="544"/>
      <c r="D1270" s="545"/>
      <c r="E1270" s="561"/>
      <c r="F1270" s="491">
        <v>0.4</v>
      </c>
      <c r="G1270" s="491">
        <v>1</v>
      </c>
      <c r="H1270" s="486">
        <v>0.4</v>
      </c>
      <c r="I1270" s="248"/>
      <c r="J1270" s="249"/>
    </row>
    <row r="1271" spans="3:10" ht="14.4" x14ac:dyDescent="0.3">
      <c r="C1271" s="544"/>
      <c r="D1271" s="46" t="s">
        <v>483</v>
      </c>
      <c r="E1271" s="496"/>
      <c r="F1271" s="491">
        <v>1.55</v>
      </c>
      <c r="G1271" s="491">
        <v>2</v>
      </c>
      <c r="H1271" s="486">
        <v>3.1</v>
      </c>
      <c r="I1271" s="248"/>
      <c r="J1271" s="249"/>
    </row>
    <row r="1272" spans="3:10" ht="14.4" x14ac:dyDescent="0.3">
      <c r="C1272" s="544"/>
      <c r="D1272" s="543"/>
      <c r="E1272" s="559"/>
      <c r="F1272" s="491">
        <v>3.4</v>
      </c>
      <c r="G1272" s="491">
        <v>1</v>
      </c>
      <c r="H1272" s="486">
        <v>3.4</v>
      </c>
      <c r="I1272" s="248"/>
      <c r="J1272" s="249"/>
    </row>
    <row r="1273" spans="3:10" ht="14.4" x14ac:dyDescent="0.3">
      <c r="C1273" s="544"/>
      <c r="D1273" s="544"/>
      <c r="E1273" s="560"/>
      <c r="F1273" s="491">
        <v>2.2000000000000002</v>
      </c>
      <c r="G1273" s="491">
        <v>2</v>
      </c>
      <c r="H1273" s="486">
        <v>4.4000000000000004</v>
      </c>
      <c r="I1273" s="248"/>
      <c r="J1273" s="249"/>
    </row>
    <row r="1274" spans="3:10" ht="14.4" x14ac:dyDescent="0.3">
      <c r="C1274" s="544"/>
      <c r="D1274" s="545"/>
      <c r="E1274" s="561"/>
      <c r="F1274" s="491">
        <v>0.4</v>
      </c>
      <c r="G1274" s="491">
        <v>1</v>
      </c>
      <c r="H1274" s="486">
        <v>0.4</v>
      </c>
      <c r="I1274" s="248"/>
      <c r="J1274" s="249"/>
    </row>
    <row r="1275" spans="3:10" ht="14.4" x14ac:dyDescent="0.3">
      <c r="C1275" s="544"/>
      <c r="D1275" s="543" t="s">
        <v>484</v>
      </c>
      <c r="E1275" s="559"/>
      <c r="F1275" s="491">
        <v>1.55</v>
      </c>
      <c r="G1275" s="491">
        <v>1</v>
      </c>
      <c r="H1275" s="486">
        <v>1.55</v>
      </c>
      <c r="I1275" s="248"/>
      <c r="J1275" s="249"/>
    </row>
    <row r="1276" spans="3:10" ht="14.4" x14ac:dyDescent="0.3">
      <c r="C1276" s="544"/>
      <c r="D1276" s="544"/>
      <c r="E1276" s="560"/>
      <c r="F1276" s="491">
        <v>2.2400000000000002</v>
      </c>
      <c r="G1276" s="486">
        <v>2</v>
      </c>
      <c r="H1276" s="486">
        <v>4.4800000000000004</v>
      </c>
      <c r="I1276" s="248"/>
      <c r="J1276" s="249"/>
    </row>
    <row r="1277" spans="3:10" ht="14.4" x14ac:dyDescent="0.3">
      <c r="C1277" s="544"/>
      <c r="D1277" s="545"/>
      <c r="E1277" s="561"/>
      <c r="F1277" s="491">
        <v>0.44</v>
      </c>
      <c r="G1277" s="486">
        <v>1</v>
      </c>
      <c r="H1277" s="486">
        <v>0.44</v>
      </c>
      <c r="I1277" s="248"/>
      <c r="J1277" s="249"/>
    </row>
    <row r="1278" spans="3:10" ht="14.4" x14ac:dyDescent="0.3">
      <c r="C1278" s="544"/>
      <c r="D1278" s="248"/>
      <c r="E1278" s="248"/>
      <c r="F1278" s="248"/>
      <c r="G1278" s="544"/>
      <c r="H1278" s="488">
        <v>40.36999999999999</v>
      </c>
      <c r="I1278" s="559" t="s">
        <v>54</v>
      </c>
      <c r="J1278" s="249"/>
    </row>
    <row r="1279" spans="3:10" ht="14.4" x14ac:dyDescent="0.3">
      <c r="C1279" s="544"/>
      <c r="D1279" s="248"/>
      <c r="E1279" s="248"/>
      <c r="F1279" s="248"/>
      <c r="G1279" s="562" t="s">
        <v>157</v>
      </c>
      <c r="H1279" s="488"/>
      <c r="I1279" s="560"/>
      <c r="J1279" s="249"/>
    </row>
    <row r="1280" spans="3:10" ht="14.4" x14ac:dyDescent="0.3">
      <c r="C1280" s="544"/>
      <c r="D1280" s="248"/>
      <c r="E1280" s="248"/>
      <c r="F1280" s="248"/>
      <c r="G1280" s="545"/>
      <c r="H1280" s="563">
        <v>161.47999999999996</v>
      </c>
      <c r="I1280" s="644" t="s">
        <v>54</v>
      </c>
      <c r="J1280" s="249"/>
    </row>
    <row r="1281" spans="1:27" x14ac:dyDescent="0.3">
      <c r="C1281" s="23"/>
      <c r="E1281" s="23"/>
      <c r="F1281" s="23"/>
      <c r="G1281" s="23"/>
      <c r="H1281" s="23"/>
      <c r="I1281" s="23"/>
      <c r="J1281" s="23"/>
      <c r="K1281" s="23"/>
    </row>
    <row r="1282" spans="1:27" x14ac:dyDescent="0.3">
      <c r="C1282" s="24"/>
      <c r="D1282" s="842" t="s">
        <v>996</v>
      </c>
      <c r="E1282" s="843"/>
      <c r="F1282" s="843"/>
      <c r="G1282" s="843"/>
      <c r="H1282" s="269">
        <v>177.7</v>
      </c>
      <c r="I1282" s="270" t="s">
        <v>4</v>
      </c>
      <c r="J1282" s="271"/>
    </row>
    <row r="1283" spans="1:27" x14ac:dyDescent="0.3">
      <c r="C1283" s="24"/>
      <c r="D1283" s="842" t="s">
        <v>995</v>
      </c>
      <c r="E1283" s="843"/>
      <c r="F1283" s="843"/>
      <c r="G1283" s="843"/>
      <c r="H1283" s="269">
        <v>161.47999999999996</v>
      </c>
      <c r="I1283" s="270" t="s">
        <v>4</v>
      </c>
      <c r="J1283" s="271"/>
    </row>
    <row r="1284" spans="1:27" x14ac:dyDescent="0.3">
      <c r="C1284" s="24"/>
      <c r="D1284" s="159"/>
      <c r="E1284" s="24"/>
      <c r="F1284" s="25"/>
      <c r="G1284" s="25"/>
      <c r="H1284" s="24"/>
      <c r="I1284" s="271"/>
      <c r="J1284" s="271"/>
    </row>
    <row r="1285" spans="1:27" x14ac:dyDescent="0.3">
      <c r="C1285" s="626" t="s">
        <v>814</v>
      </c>
      <c r="D1285" s="260" t="s">
        <v>320</v>
      </c>
      <c r="E1285" s="271"/>
      <c r="F1285" s="271"/>
      <c r="G1285" s="271"/>
      <c r="H1285" s="271"/>
      <c r="I1285" s="271"/>
      <c r="J1285" s="25"/>
    </row>
    <row r="1286" spans="1:27" s="272" customFormat="1" x14ac:dyDescent="0.3">
      <c r="A1286" s="260"/>
      <c r="B1286" s="260"/>
      <c r="D1286" s="260"/>
      <c r="E1286" s="271"/>
      <c r="F1286" s="271"/>
      <c r="G1286" s="271"/>
      <c r="H1286" s="271"/>
      <c r="I1286" s="271"/>
      <c r="J1286" s="271"/>
      <c r="K1286" s="271"/>
      <c r="L1286" s="271"/>
      <c r="M1286" s="271"/>
      <c r="N1286" s="475"/>
      <c r="O1286" s="475"/>
      <c r="P1286" s="475"/>
      <c r="Q1286" s="475"/>
      <c r="R1286" s="475"/>
      <c r="S1286" s="475"/>
      <c r="T1286" s="475"/>
      <c r="U1286" s="475"/>
      <c r="V1286" s="475"/>
      <c r="W1286" s="475"/>
      <c r="X1286" s="475"/>
      <c r="Y1286" s="475"/>
      <c r="Z1286" s="475"/>
      <c r="AA1286" s="475"/>
    </row>
    <row r="1287" spans="1:27" s="272" customFormat="1" x14ac:dyDescent="0.3">
      <c r="A1287" s="260"/>
      <c r="B1287" s="260"/>
      <c r="D1287" s="24" t="s">
        <v>324</v>
      </c>
      <c r="E1287" s="25">
        <v>73579</v>
      </c>
      <c r="F1287" s="24" t="s">
        <v>199</v>
      </c>
      <c r="G1287" s="271"/>
      <c r="H1287" s="271"/>
      <c r="I1287" s="271"/>
      <c r="J1287" s="271"/>
      <c r="K1287" s="271"/>
      <c r="L1287" s="271"/>
      <c r="M1287" s="271"/>
      <c r="N1287" s="475"/>
      <c r="O1287" s="475"/>
      <c r="P1287" s="475"/>
      <c r="Q1287" s="475"/>
      <c r="R1287" s="475"/>
      <c r="S1287" s="475"/>
      <c r="T1287" s="475"/>
      <c r="U1287" s="475"/>
      <c r="V1287" s="475"/>
      <c r="W1287" s="475"/>
      <c r="X1287" s="475"/>
      <c r="Y1287" s="475"/>
      <c r="Z1287" s="475"/>
      <c r="AA1287" s="475"/>
    </row>
    <row r="1288" spans="1:27" s="272" customFormat="1" x14ac:dyDescent="0.3">
      <c r="A1288" s="260"/>
      <c r="B1288" s="260"/>
      <c r="D1288" s="24"/>
      <c r="E1288" s="25"/>
      <c r="F1288" s="25"/>
      <c r="G1288" s="271"/>
      <c r="H1288" s="271"/>
      <c r="I1288" s="271"/>
      <c r="J1288" s="271"/>
      <c r="K1288" s="271"/>
      <c r="L1288" s="271"/>
      <c r="M1288" s="271"/>
      <c r="N1288" s="475"/>
      <c r="O1288" s="475"/>
      <c r="P1288" s="475"/>
      <c r="Q1288" s="475"/>
      <c r="R1288" s="475"/>
      <c r="S1288" s="475"/>
      <c r="T1288" s="475"/>
      <c r="U1288" s="475"/>
      <c r="V1288" s="475"/>
      <c r="W1288" s="475"/>
      <c r="X1288" s="475"/>
      <c r="Y1288" s="475"/>
      <c r="Z1288" s="475"/>
      <c r="AA1288" s="475"/>
    </row>
    <row r="1289" spans="1:27" s="260" customFormat="1" x14ac:dyDescent="0.3">
      <c r="C1289" s="160"/>
      <c r="D1289" s="842" t="s">
        <v>818</v>
      </c>
      <c r="E1289" s="843"/>
      <c r="F1289" s="843"/>
      <c r="G1289" s="843"/>
      <c r="H1289" s="269">
        <v>73579</v>
      </c>
      <c r="I1289" s="270" t="s">
        <v>199</v>
      </c>
      <c r="J1289" s="271"/>
      <c r="K1289" s="271"/>
      <c r="L1289" s="271"/>
      <c r="M1289" s="271"/>
      <c r="N1289" s="271"/>
      <c r="O1289" s="271"/>
      <c r="P1289" s="271"/>
      <c r="Q1289" s="271"/>
      <c r="R1289" s="271"/>
      <c r="S1289" s="271"/>
      <c r="T1289" s="271"/>
      <c r="U1289" s="271"/>
      <c r="V1289" s="271"/>
      <c r="W1289" s="271"/>
      <c r="X1289" s="271"/>
      <c r="Y1289" s="271"/>
      <c r="Z1289" s="271"/>
      <c r="AA1289" s="271"/>
    </row>
    <row r="1290" spans="1:27" ht="15.75" customHeight="1" x14ac:dyDescent="0.3">
      <c r="C1290" s="160"/>
      <c r="D1290" s="260"/>
      <c r="E1290" s="271"/>
      <c r="F1290" s="271"/>
      <c r="G1290" s="271"/>
      <c r="H1290" s="271"/>
      <c r="I1290" s="271"/>
      <c r="J1290" s="25"/>
    </row>
    <row r="1291" spans="1:27" s="260" customFormat="1" x14ac:dyDescent="0.3">
      <c r="C1291" s="159"/>
      <c r="E1291" s="271"/>
      <c r="F1291" s="271"/>
      <c r="G1291" s="271"/>
      <c r="H1291" s="271"/>
      <c r="I1291" s="271"/>
      <c r="J1291" s="271"/>
      <c r="K1291" s="271"/>
      <c r="L1291" s="271"/>
      <c r="M1291" s="271"/>
      <c r="N1291" s="271"/>
      <c r="O1291" s="271"/>
      <c r="P1291" s="271"/>
      <c r="Q1291" s="271"/>
      <c r="R1291" s="271"/>
      <c r="S1291" s="271"/>
      <c r="T1291" s="271"/>
      <c r="U1291" s="271"/>
      <c r="V1291" s="271"/>
      <c r="W1291" s="271"/>
      <c r="X1291" s="271"/>
      <c r="Y1291" s="271"/>
      <c r="Z1291" s="271"/>
      <c r="AA1291" s="271"/>
    </row>
    <row r="1292" spans="1:27" s="260" customFormat="1" x14ac:dyDescent="0.3">
      <c r="C1292" s="626" t="s">
        <v>815</v>
      </c>
      <c r="D1292" s="260" t="s">
        <v>321</v>
      </c>
      <c r="E1292" s="271"/>
      <c r="F1292" s="271"/>
      <c r="G1292" s="271"/>
      <c r="H1292" s="271"/>
      <c r="I1292" s="271"/>
      <c r="J1292" s="271"/>
      <c r="K1292" s="271"/>
      <c r="L1292" s="271"/>
      <c r="M1292" s="271"/>
      <c r="N1292" s="271"/>
      <c r="O1292" s="271"/>
      <c r="P1292" s="271"/>
      <c r="Q1292" s="271"/>
      <c r="R1292" s="271"/>
      <c r="S1292" s="271"/>
      <c r="T1292" s="271"/>
      <c r="U1292" s="271"/>
      <c r="V1292" s="271"/>
      <c r="W1292" s="271"/>
      <c r="X1292" s="271"/>
      <c r="Y1292" s="271"/>
      <c r="Z1292" s="271"/>
      <c r="AA1292" s="271"/>
    </row>
    <row r="1293" spans="1:27" s="272" customFormat="1" x14ac:dyDescent="0.3">
      <c r="A1293" s="260"/>
      <c r="B1293" s="260"/>
      <c r="C1293" s="160"/>
      <c r="D1293" s="260"/>
      <c r="E1293" s="271"/>
      <c r="F1293" s="271"/>
      <c r="G1293" s="271"/>
      <c r="H1293" s="271"/>
      <c r="I1293" s="271"/>
      <c r="J1293" s="271"/>
      <c r="K1293" s="271"/>
      <c r="L1293" s="271"/>
      <c r="M1293" s="271"/>
      <c r="N1293" s="475"/>
      <c r="O1293" s="475"/>
      <c r="P1293" s="475"/>
      <c r="Q1293" s="475"/>
      <c r="R1293" s="475"/>
      <c r="S1293" s="475"/>
      <c r="T1293" s="475"/>
      <c r="U1293" s="475"/>
      <c r="V1293" s="475"/>
      <c r="W1293" s="475"/>
      <c r="X1293" s="475"/>
      <c r="Y1293" s="475"/>
      <c r="Z1293" s="475"/>
      <c r="AA1293" s="475"/>
    </row>
    <row r="1294" spans="1:27" s="260" customFormat="1" x14ac:dyDescent="0.3">
      <c r="C1294" s="160"/>
      <c r="D1294" s="514" t="s">
        <v>12</v>
      </c>
      <c r="E1294" s="246" t="s">
        <v>12</v>
      </c>
      <c r="F1294" s="246" t="s">
        <v>22</v>
      </c>
      <c r="G1294" s="246" t="s">
        <v>125</v>
      </c>
      <c r="H1294" s="271"/>
      <c r="I1294" s="271"/>
      <c r="J1294" s="271"/>
      <c r="K1294" s="271"/>
      <c r="L1294" s="271"/>
      <c r="M1294" s="271"/>
      <c r="N1294" s="271"/>
      <c r="O1294" s="271"/>
      <c r="P1294" s="271"/>
      <c r="Q1294" s="271"/>
      <c r="R1294" s="271"/>
      <c r="S1294" s="271"/>
      <c r="T1294" s="271"/>
      <c r="U1294" s="271"/>
      <c r="V1294" s="271"/>
      <c r="W1294" s="271"/>
      <c r="X1294" s="271"/>
      <c r="Y1294" s="271"/>
      <c r="Z1294" s="271"/>
      <c r="AA1294" s="271"/>
    </row>
    <row r="1295" spans="1:27" s="260" customFormat="1" ht="14.4" x14ac:dyDescent="0.3">
      <c r="C1295" s="160"/>
      <c r="D1295" s="646">
        <v>59.2</v>
      </c>
      <c r="E1295" s="564">
        <v>19.399999999999999</v>
      </c>
      <c r="F1295" s="565">
        <v>2</v>
      </c>
      <c r="G1295" s="486">
        <v>2296.96</v>
      </c>
      <c r="H1295" s="271"/>
      <c r="I1295" s="271"/>
      <c r="J1295" s="271"/>
      <c r="K1295" s="271"/>
      <c r="L1295" s="271"/>
      <c r="M1295" s="271"/>
      <c r="N1295" s="271"/>
      <c r="O1295" s="271"/>
      <c r="P1295" s="271"/>
      <c r="Q1295" s="271"/>
      <c r="R1295" s="271"/>
      <c r="S1295" s="271"/>
      <c r="T1295" s="271"/>
      <c r="U1295" s="271"/>
      <c r="V1295" s="271"/>
      <c r="W1295" s="271"/>
      <c r="X1295" s="271"/>
      <c r="Y1295" s="271"/>
      <c r="Z1295" s="271"/>
      <c r="AA1295" s="271"/>
    </row>
    <row r="1296" spans="1:27" s="260" customFormat="1" x14ac:dyDescent="0.3">
      <c r="C1296" s="160"/>
      <c r="E1296" s="271"/>
      <c r="F1296" s="271"/>
      <c r="G1296" s="271"/>
      <c r="H1296" s="271"/>
      <c r="I1296" s="271"/>
      <c r="J1296" s="271"/>
      <c r="K1296" s="271"/>
      <c r="L1296" s="271"/>
      <c r="M1296" s="271"/>
      <c r="N1296" s="271"/>
      <c r="O1296" s="271"/>
      <c r="P1296" s="271"/>
      <c r="Q1296" s="271"/>
      <c r="R1296" s="271"/>
      <c r="S1296" s="271"/>
      <c r="T1296" s="271"/>
      <c r="U1296" s="271"/>
      <c r="V1296" s="271"/>
      <c r="W1296" s="271"/>
      <c r="X1296" s="271"/>
      <c r="Y1296" s="271"/>
      <c r="Z1296" s="271"/>
      <c r="AA1296" s="271"/>
    </row>
    <row r="1297" spans="1:27" s="260" customFormat="1" x14ac:dyDescent="0.3">
      <c r="C1297" s="160"/>
      <c r="D1297" s="842" t="s">
        <v>819</v>
      </c>
      <c r="E1297" s="843"/>
      <c r="F1297" s="843"/>
      <c r="G1297" s="843"/>
      <c r="H1297" s="269">
        <v>2296.96</v>
      </c>
      <c r="I1297" s="270" t="s">
        <v>4</v>
      </c>
      <c r="J1297" s="271"/>
      <c r="K1297" s="271"/>
      <c r="L1297" s="271"/>
      <c r="M1297" s="271"/>
      <c r="N1297" s="271"/>
      <c r="O1297" s="271"/>
      <c r="P1297" s="271"/>
      <c r="Q1297" s="271"/>
      <c r="R1297" s="271"/>
      <c r="S1297" s="271"/>
      <c r="T1297" s="271"/>
      <c r="U1297" s="271"/>
      <c r="V1297" s="271"/>
      <c r="W1297" s="271"/>
      <c r="X1297" s="271"/>
      <c r="Y1297" s="271"/>
      <c r="Z1297" s="271"/>
      <c r="AA1297" s="271"/>
    </row>
    <row r="1298" spans="1:27" ht="15.75" customHeight="1" x14ac:dyDescent="0.3">
      <c r="C1298" s="160"/>
      <c r="D1298" s="260"/>
      <c r="E1298" s="271"/>
      <c r="F1298" s="271"/>
      <c r="G1298" s="271"/>
      <c r="H1298" s="271"/>
      <c r="I1298" s="271"/>
      <c r="J1298" s="25"/>
    </row>
    <row r="1299" spans="1:27" s="260" customFormat="1" x14ac:dyDescent="0.3">
      <c r="C1299" s="159"/>
      <c r="E1299" s="271"/>
      <c r="F1299" s="271"/>
      <c r="G1299" s="271"/>
      <c r="H1299" s="271"/>
      <c r="I1299" s="271"/>
      <c r="J1299" s="271"/>
      <c r="K1299" s="271"/>
      <c r="L1299" s="271"/>
      <c r="M1299" s="271"/>
      <c r="N1299" s="271"/>
      <c r="O1299" s="271"/>
      <c r="P1299" s="271"/>
      <c r="Q1299" s="271"/>
      <c r="R1299" s="271"/>
      <c r="S1299" s="271"/>
      <c r="T1299" s="271"/>
      <c r="U1299" s="271"/>
      <c r="V1299" s="271"/>
      <c r="W1299" s="271"/>
      <c r="X1299" s="271"/>
      <c r="Y1299" s="271"/>
      <c r="Z1299" s="271"/>
      <c r="AA1299" s="271"/>
    </row>
    <row r="1300" spans="1:27" s="260" customFormat="1" x14ac:dyDescent="0.3">
      <c r="C1300" s="626" t="s">
        <v>816</v>
      </c>
      <c r="D1300" s="260" t="s">
        <v>322</v>
      </c>
      <c r="E1300" s="271"/>
      <c r="F1300" s="271"/>
      <c r="G1300" s="271"/>
      <c r="H1300" s="271"/>
      <c r="I1300" s="271"/>
      <c r="J1300" s="271"/>
      <c r="K1300" s="271"/>
      <c r="L1300" s="271"/>
      <c r="M1300" s="271"/>
      <c r="N1300" s="271"/>
      <c r="O1300" s="271"/>
      <c r="P1300" s="271"/>
      <c r="Q1300" s="271"/>
      <c r="R1300" s="271"/>
      <c r="S1300" s="271"/>
      <c r="T1300" s="271"/>
      <c r="U1300" s="271"/>
      <c r="V1300" s="271"/>
      <c r="W1300" s="271"/>
      <c r="X1300" s="271"/>
      <c r="Y1300" s="271"/>
      <c r="Z1300" s="271"/>
      <c r="AA1300" s="271"/>
    </row>
    <row r="1301" spans="1:27" s="272" customFormat="1" x14ac:dyDescent="0.3">
      <c r="A1301" s="260"/>
      <c r="B1301" s="260"/>
      <c r="C1301" s="160"/>
      <c r="D1301" s="260"/>
      <c r="E1301" s="271"/>
      <c r="F1301" s="271"/>
      <c r="G1301" s="271"/>
      <c r="H1301" s="271"/>
      <c r="I1301" s="271"/>
      <c r="J1301" s="271"/>
      <c r="K1301" s="271"/>
      <c r="L1301" s="271"/>
      <c r="M1301" s="271"/>
      <c r="N1301" s="475"/>
      <c r="O1301" s="475"/>
      <c r="P1301" s="475"/>
      <c r="Q1301" s="475"/>
      <c r="R1301" s="475"/>
      <c r="S1301" s="475"/>
      <c r="T1301" s="475"/>
      <c r="U1301" s="475"/>
      <c r="V1301" s="475"/>
      <c r="W1301" s="475"/>
      <c r="X1301" s="475"/>
      <c r="Y1301" s="475"/>
      <c r="Z1301" s="475"/>
      <c r="AA1301" s="475"/>
    </row>
    <row r="1302" spans="1:27" s="260" customFormat="1" x14ac:dyDescent="0.3">
      <c r="C1302" s="160"/>
      <c r="D1302" s="514" t="s">
        <v>12</v>
      </c>
      <c r="E1302" s="246" t="s">
        <v>12</v>
      </c>
      <c r="F1302" s="246" t="s">
        <v>22</v>
      </c>
      <c r="G1302" s="246" t="s">
        <v>125</v>
      </c>
      <c r="H1302" s="271"/>
      <c r="I1302" s="271"/>
      <c r="J1302" s="271"/>
      <c r="K1302" s="271"/>
      <c r="L1302" s="271"/>
      <c r="M1302" s="271"/>
      <c r="N1302" s="271"/>
      <c r="O1302" s="271"/>
      <c r="P1302" s="271"/>
      <c r="Q1302" s="271"/>
      <c r="R1302" s="271"/>
      <c r="S1302" s="271"/>
      <c r="T1302" s="271"/>
      <c r="U1302" s="271"/>
      <c r="V1302" s="271"/>
      <c r="W1302" s="271"/>
      <c r="X1302" s="271"/>
      <c r="Y1302" s="271"/>
      <c r="Z1302" s="271"/>
      <c r="AA1302" s="271"/>
    </row>
    <row r="1303" spans="1:27" s="260" customFormat="1" ht="14.4" x14ac:dyDescent="0.3">
      <c r="C1303" s="160"/>
      <c r="D1303" s="541">
        <v>59.2</v>
      </c>
      <c r="E1303" s="482">
        <v>3.42</v>
      </c>
      <c r="F1303" s="566">
        <v>2</v>
      </c>
      <c r="G1303" s="486">
        <v>404.928</v>
      </c>
      <c r="H1303" s="271"/>
      <c r="I1303" s="271"/>
      <c r="J1303" s="271"/>
      <c r="K1303" s="271"/>
      <c r="L1303" s="271"/>
      <c r="M1303" s="271"/>
      <c r="N1303" s="271"/>
      <c r="O1303" s="271"/>
      <c r="P1303" s="271"/>
      <c r="Q1303" s="271"/>
      <c r="R1303" s="271"/>
      <c r="S1303" s="271"/>
      <c r="T1303" s="271"/>
      <c r="U1303" s="271"/>
      <c r="V1303" s="271"/>
      <c r="W1303" s="271"/>
      <c r="X1303" s="271"/>
      <c r="Y1303" s="271"/>
      <c r="Z1303" s="271"/>
      <c r="AA1303" s="271"/>
    </row>
    <row r="1304" spans="1:27" s="260" customFormat="1" x14ac:dyDescent="0.3">
      <c r="C1304" s="160"/>
      <c r="E1304" s="271"/>
      <c r="F1304" s="271"/>
      <c r="G1304" s="271"/>
      <c r="H1304" s="271"/>
      <c r="I1304" s="271"/>
      <c r="J1304" s="271"/>
      <c r="K1304" s="271"/>
      <c r="L1304" s="271"/>
      <c r="M1304" s="271"/>
      <c r="N1304" s="271"/>
      <c r="O1304" s="271"/>
      <c r="P1304" s="271"/>
      <c r="Q1304" s="271"/>
      <c r="R1304" s="271"/>
      <c r="S1304" s="271"/>
      <c r="T1304" s="271"/>
      <c r="U1304" s="271"/>
      <c r="V1304" s="271"/>
      <c r="W1304" s="271"/>
      <c r="X1304" s="271"/>
      <c r="Y1304" s="271"/>
      <c r="Z1304" s="271"/>
      <c r="AA1304" s="271"/>
    </row>
    <row r="1305" spans="1:27" s="260" customFormat="1" x14ac:dyDescent="0.3">
      <c r="C1305" s="160"/>
      <c r="D1305" s="843" t="s">
        <v>820</v>
      </c>
      <c r="E1305" s="843"/>
      <c r="F1305" s="843"/>
      <c r="G1305" s="843"/>
      <c r="H1305" s="269">
        <v>404.928</v>
      </c>
      <c r="I1305" s="270" t="s">
        <v>4</v>
      </c>
      <c r="J1305" s="271"/>
      <c r="K1305" s="271"/>
      <c r="L1305" s="271"/>
      <c r="M1305" s="271"/>
      <c r="N1305" s="271"/>
      <c r="O1305" s="271"/>
      <c r="P1305" s="271"/>
      <c r="Q1305" s="271"/>
      <c r="R1305" s="271"/>
      <c r="S1305" s="271"/>
      <c r="T1305" s="271"/>
      <c r="U1305" s="271"/>
      <c r="V1305" s="271"/>
      <c r="W1305" s="271"/>
      <c r="X1305" s="271"/>
      <c r="Y1305" s="271"/>
      <c r="Z1305" s="271"/>
      <c r="AA1305" s="271"/>
    </row>
    <row r="1306" spans="1:27" ht="15.75" customHeight="1" x14ac:dyDescent="0.3">
      <c r="C1306" s="160"/>
      <c r="D1306" s="260"/>
      <c r="E1306" s="271"/>
      <c r="F1306" s="271"/>
      <c r="G1306" s="271"/>
      <c r="H1306" s="271"/>
      <c r="I1306" s="271"/>
      <c r="J1306" s="25"/>
    </row>
    <row r="1307" spans="1:27" s="260" customFormat="1" x14ac:dyDescent="0.3">
      <c r="C1307" s="159"/>
      <c r="E1307" s="271"/>
      <c r="F1307" s="271"/>
      <c r="G1307" s="271"/>
      <c r="H1307" s="271"/>
      <c r="I1307" s="271"/>
      <c r="J1307" s="271"/>
      <c r="K1307" s="271"/>
      <c r="L1307" s="271"/>
      <c r="M1307" s="271"/>
      <c r="N1307" s="271"/>
      <c r="O1307" s="271"/>
      <c r="P1307" s="271"/>
      <c r="Q1307" s="271"/>
      <c r="R1307" s="271"/>
      <c r="S1307" s="271"/>
      <c r="T1307" s="271"/>
      <c r="U1307" s="271"/>
      <c r="V1307" s="271"/>
      <c r="W1307" s="271"/>
      <c r="X1307" s="271"/>
      <c r="Y1307" s="271"/>
      <c r="Z1307" s="271"/>
      <c r="AA1307" s="271"/>
    </row>
    <row r="1308" spans="1:27" s="260" customFormat="1" x14ac:dyDescent="0.3">
      <c r="C1308" s="626" t="s">
        <v>817</v>
      </c>
      <c r="D1308" s="260" t="s">
        <v>323</v>
      </c>
      <c r="E1308" s="271"/>
      <c r="F1308" s="271"/>
      <c r="G1308" s="271"/>
      <c r="H1308" s="271"/>
      <c r="I1308" s="271"/>
      <c r="J1308" s="271"/>
      <c r="K1308" s="271"/>
      <c r="L1308" s="271"/>
      <c r="M1308" s="271"/>
      <c r="N1308" s="271"/>
      <c r="O1308" s="271"/>
      <c r="P1308" s="271"/>
      <c r="Q1308" s="271"/>
      <c r="R1308" s="271"/>
      <c r="S1308" s="271"/>
      <c r="T1308" s="271"/>
      <c r="U1308" s="271"/>
      <c r="V1308" s="271"/>
      <c r="W1308" s="271"/>
      <c r="X1308" s="271"/>
      <c r="Y1308" s="271"/>
      <c r="Z1308" s="271"/>
      <c r="AA1308" s="271"/>
    </row>
    <row r="1309" spans="1:27" s="272" customFormat="1" x14ac:dyDescent="0.3">
      <c r="A1309" s="260"/>
      <c r="B1309" s="260"/>
      <c r="C1309" s="160"/>
      <c r="D1309" s="24"/>
      <c r="E1309" s="25"/>
      <c r="F1309" s="25"/>
      <c r="G1309" s="25"/>
      <c r="H1309" s="25"/>
      <c r="I1309" s="25"/>
      <c r="J1309" s="271"/>
      <c r="K1309" s="271"/>
      <c r="L1309" s="271"/>
      <c r="M1309" s="271"/>
      <c r="N1309" s="475"/>
      <c r="O1309" s="475"/>
      <c r="P1309" s="475"/>
      <c r="Q1309" s="475"/>
      <c r="R1309" s="475"/>
      <c r="S1309" s="475"/>
      <c r="T1309" s="475"/>
      <c r="U1309" s="475"/>
      <c r="V1309" s="475"/>
      <c r="W1309" s="475"/>
      <c r="X1309" s="475"/>
      <c r="Y1309" s="475"/>
      <c r="Z1309" s="475"/>
      <c r="AA1309" s="475"/>
    </row>
    <row r="1310" spans="1:27" ht="14.4" x14ac:dyDescent="0.3">
      <c r="C1310" s="160"/>
      <c r="D1310" s="541">
        <v>50</v>
      </c>
      <c r="E1310" s="482">
        <v>2</v>
      </c>
      <c r="F1310" s="482">
        <v>100</v>
      </c>
      <c r="G1310" s="25"/>
      <c r="H1310" s="25"/>
      <c r="I1310" s="25"/>
      <c r="J1310" s="25"/>
    </row>
    <row r="1311" spans="1:27" x14ac:dyDescent="0.3">
      <c r="C1311" s="159"/>
      <c r="D1311" s="24"/>
      <c r="E1311" s="25"/>
      <c r="F1311" s="25"/>
      <c r="G1311" s="25"/>
      <c r="H1311" s="25"/>
      <c r="I1311" s="25"/>
      <c r="J1311" s="25"/>
    </row>
    <row r="1312" spans="1:27" x14ac:dyDescent="0.3">
      <c r="C1312" s="159"/>
      <c r="D1312" s="843" t="s">
        <v>821</v>
      </c>
      <c r="E1312" s="843"/>
      <c r="F1312" s="843"/>
      <c r="G1312" s="843"/>
      <c r="H1312" s="269">
        <v>100</v>
      </c>
      <c r="I1312" s="270" t="s">
        <v>54</v>
      </c>
      <c r="J1312" s="25"/>
    </row>
    <row r="1313" spans="1:27" ht="15.75" customHeight="1" x14ac:dyDescent="0.3">
      <c r="C1313" s="159"/>
      <c r="D1313" s="24"/>
      <c r="E1313" s="25"/>
      <c r="F1313" s="25"/>
      <c r="G1313" s="25"/>
      <c r="H1313" s="25"/>
      <c r="I1313" s="25"/>
      <c r="J1313" s="25"/>
    </row>
    <row r="1314" spans="1:27" x14ac:dyDescent="0.3">
      <c r="C1314" s="159"/>
      <c r="D1314" s="24"/>
      <c r="E1314" s="25"/>
      <c r="F1314" s="25"/>
      <c r="G1314" s="25"/>
      <c r="H1314" s="25"/>
      <c r="I1314" s="25"/>
      <c r="J1314" s="25"/>
    </row>
    <row r="1315" spans="1:27" x14ac:dyDescent="0.3">
      <c r="C1315" s="626" t="s">
        <v>822</v>
      </c>
      <c r="D1315" s="260" t="s">
        <v>325</v>
      </c>
      <c r="E1315" s="271"/>
      <c r="F1315" s="271"/>
      <c r="G1315" s="271"/>
      <c r="H1315" s="271"/>
      <c r="I1315" s="271"/>
      <c r="J1315" s="25"/>
    </row>
    <row r="1316" spans="1:27" s="272" customFormat="1" x14ac:dyDescent="0.3">
      <c r="A1316" s="260"/>
      <c r="B1316" s="260"/>
      <c r="C1316" s="159"/>
      <c r="D1316" s="24"/>
      <c r="E1316" s="25"/>
      <c r="F1316" s="25"/>
      <c r="G1316" s="24"/>
      <c r="H1316" s="25"/>
      <c r="I1316" s="25"/>
      <c r="J1316" s="271"/>
      <c r="K1316" s="271"/>
      <c r="L1316" s="271"/>
      <c r="M1316" s="271"/>
      <c r="N1316" s="475"/>
      <c r="O1316" s="475"/>
      <c r="P1316" s="475"/>
      <c r="Q1316" s="475"/>
      <c r="R1316" s="475"/>
      <c r="S1316" s="475"/>
      <c r="T1316" s="475"/>
      <c r="U1316" s="475"/>
      <c r="V1316" s="475"/>
      <c r="W1316" s="475"/>
      <c r="X1316" s="475"/>
      <c r="Y1316" s="475"/>
      <c r="Z1316" s="475"/>
      <c r="AA1316" s="475"/>
    </row>
    <row r="1317" spans="1:27" ht="14.4" x14ac:dyDescent="0.3">
      <c r="C1317" s="159"/>
      <c r="D1317" s="24"/>
      <c r="E1317" s="246" t="s">
        <v>127</v>
      </c>
      <c r="F1317" s="246" t="s">
        <v>12</v>
      </c>
      <c r="G1317" s="246" t="s">
        <v>12</v>
      </c>
      <c r="H1317" s="246" t="s">
        <v>125</v>
      </c>
      <c r="I1317" s="246" t="s">
        <v>42</v>
      </c>
      <c r="J1317" s="567" t="s">
        <v>333</v>
      </c>
      <c r="K1317" s="567" t="s">
        <v>334</v>
      </c>
    </row>
    <row r="1318" spans="1:27" x14ac:dyDescent="0.3">
      <c r="C1318" s="159"/>
      <c r="D1318" s="515" t="s">
        <v>5</v>
      </c>
      <c r="E1318" s="516"/>
      <c r="F1318" s="516"/>
      <c r="G1318" s="516"/>
      <c r="H1318" s="516"/>
      <c r="I1318" s="516"/>
      <c r="J1318" s="246" t="s">
        <v>42</v>
      </c>
      <c r="K1318" s="246" t="s">
        <v>42</v>
      </c>
    </row>
    <row r="1319" spans="1:27" x14ac:dyDescent="0.3">
      <c r="C1319" s="159"/>
      <c r="D1319" s="518" t="s">
        <v>328</v>
      </c>
      <c r="E1319" s="163">
        <v>2</v>
      </c>
      <c r="F1319" s="163">
        <v>10.18</v>
      </c>
      <c r="G1319" s="163">
        <v>5.95</v>
      </c>
      <c r="H1319" s="163">
        <v>60.570999999999998</v>
      </c>
      <c r="I1319" s="163">
        <v>121.142</v>
      </c>
      <c r="J1319" s="516"/>
      <c r="K1319" s="516"/>
    </row>
    <row r="1320" spans="1:27" s="278" customFormat="1" x14ac:dyDescent="0.3">
      <c r="A1320" s="277"/>
      <c r="B1320" s="277"/>
      <c r="C1320" s="291"/>
      <c r="D1320" s="518" t="s">
        <v>235</v>
      </c>
      <c r="E1320" s="163">
        <v>2</v>
      </c>
      <c r="F1320" s="163">
        <v>9.85</v>
      </c>
      <c r="G1320" s="163">
        <v>5.95</v>
      </c>
      <c r="H1320" s="163">
        <v>58.607500000000002</v>
      </c>
      <c r="I1320" s="163">
        <v>117.215</v>
      </c>
      <c r="J1320" s="163">
        <v>121.142</v>
      </c>
      <c r="K1320" s="163">
        <v>121.142</v>
      </c>
      <c r="L1320" s="250"/>
      <c r="M1320" s="250"/>
      <c r="N1320" s="279"/>
      <c r="O1320" s="279"/>
      <c r="P1320" s="279"/>
      <c r="Q1320" s="279"/>
      <c r="R1320" s="279"/>
      <c r="S1320" s="279"/>
      <c r="T1320" s="279"/>
      <c r="U1320" s="279"/>
      <c r="V1320" s="279"/>
      <c r="W1320" s="279"/>
      <c r="X1320" s="279"/>
      <c r="Y1320" s="279"/>
      <c r="Z1320" s="279"/>
      <c r="AA1320" s="279"/>
    </row>
    <row r="1321" spans="1:27" s="278" customFormat="1" x14ac:dyDescent="0.3">
      <c r="A1321" s="277"/>
      <c r="B1321" s="277"/>
      <c r="C1321" s="291"/>
      <c r="D1321" s="568" t="s">
        <v>236</v>
      </c>
      <c r="E1321" s="163">
        <v>2</v>
      </c>
      <c r="F1321" s="163">
        <v>25</v>
      </c>
      <c r="G1321" s="163">
        <v>1.6</v>
      </c>
      <c r="H1321" s="163">
        <v>40</v>
      </c>
      <c r="I1321" s="163">
        <v>80</v>
      </c>
      <c r="J1321" s="163">
        <v>117.215</v>
      </c>
      <c r="K1321" s="163">
        <v>117.215</v>
      </c>
      <c r="L1321" s="250"/>
      <c r="M1321" s="250"/>
      <c r="N1321" s="279"/>
      <c r="O1321" s="279"/>
      <c r="P1321" s="279"/>
      <c r="Q1321" s="279"/>
      <c r="R1321" s="279"/>
      <c r="S1321" s="279"/>
      <c r="T1321" s="279"/>
      <c r="U1321" s="279"/>
      <c r="V1321" s="279"/>
      <c r="W1321" s="279"/>
      <c r="X1321" s="279"/>
      <c r="Y1321" s="279"/>
      <c r="Z1321" s="279"/>
      <c r="AA1321" s="279"/>
    </row>
    <row r="1322" spans="1:27" s="278" customFormat="1" x14ac:dyDescent="0.3">
      <c r="A1322" s="277"/>
      <c r="B1322" s="277"/>
      <c r="C1322" s="291"/>
      <c r="D1322" s="569" t="s">
        <v>329</v>
      </c>
      <c r="E1322" s="163">
        <v>2</v>
      </c>
      <c r="F1322" s="163">
        <v>3.4</v>
      </c>
      <c r="G1322" s="163">
        <v>2</v>
      </c>
      <c r="H1322" s="163">
        <v>6.8</v>
      </c>
      <c r="I1322" s="163">
        <v>13.6</v>
      </c>
      <c r="J1322" s="163">
        <v>80</v>
      </c>
      <c r="K1322" s="163">
        <v>80</v>
      </c>
      <c r="L1322" s="250"/>
      <c r="M1322" s="250"/>
      <c r="N1322" s="279"/>
      <c r="O1322" s="279"/>
      <c r="P1322" s="279"/>
      <c r="Q1322" s="279"/>
      <c r="R1322" s="279"/>
      <c r="S1322" s="279"/>
      <c r="T1322" s="279"/>
      <c r="U1322" s="279"/>
      <c r="V1322" s="279"/>
      <c r="W1322" s="279"/>
      <c r="X1322" s="279"/>
      <c r="Y1322" s="279"/>
      <c r="Z1322" s="279"/>
      <c r="AA1322" s="279"/>
    </row>
    <row r="1323" spans="1:27" s="278" customFormat="1" x14ac:dyDescent="0.3">
      <c r="A1323" s="277"/>
      <c r="B1323" s="277"/>
      <c r="C1323" s="291"/>
      <c r="D1323" s="570" t="s">
        <v>238</v>
      </c>
      <c r="E1323" s="163">
        <v>2</v>
      </c>
      <c r="F1323" s="163">
        <v>2.9</v>
      </c>
      <c r="G1323" s="163">
        <v>4.8499999999999996</v>
      </c>
      <c r="H1323" s="163">
        <v>14.064999999999998</v>
      </c>
      <c r="I1323" s="163">
        <v>28.129999999999995</v>
      </c>
      <c r="J1323" s="163">
        <v>13.6</v>
      </c>
      <c r="K1323" s="163">
        <v>13.6</v>
      </c>
      <c r="L1323" s="250"/>
      <c r="M1323" s="250"/>
      <c r="N1323" s="279"/>
      <c r="O1323" s="279"/>
      <c r="P1323" s="279"/>
      <c r="Q1323" s="279"/>
      <c r="R1323" s="279"/>
      <c r="S1323" s="279"/>
      <c r="T1323" s="279"/>
      <c r="U1323" s="279"/>
      <c r="V1323" s="279"/>
      <c r="W1323" s="279"/>
      <c r="X1323" s="279"/>
      <c r="Y1323" s="279"/>
      <c r="Z1323" s="279"/>
      <c r="AA1323" s="279"/>
    </row>
    <row r="1324" spans="1:27" s="278" customFormat="1" x14ac:dyDescent="0.3">
      <c r="A1324" s="277"/>
      <c r="B1324" s="277"/>
      <c r="C1324" s="291"/>
      <c r="D1324" s="518" t="s">
        <v>239</v>
      </c>
      <c r="E1324" s="163">
        <v>1</v>
      </c>
      <c r="F1324" s="163">
        <v>4.8499999999999996</v>
      </c>
      <c r="G1324" s="163">
        <v>5.95</v>
      </c>
      <c r="H1324" s="163">
        <v>28.857499999999998</v>
      </c>
      <c r="I1324" s="163">
        <v>28.857499999999998</v>
      </c>
      <c r="J1324" s="163">
        <v>28.129999999999995</v>
      </c>
      <c r="K1324" s="163">
        <v>28.129999999999995</v>
      </c>
      <c r="L1324" s="250"/>
      <c r="M1324" s="250"/>
      <c r="N1324" s="279"/>
      <c r="O1324" s="279"/>
      <c r="P1324" s="279"/>
      <c r="Q1324" s="279"/>
      <c r="R1324" s="279"/>
      <c r="S1324" s="279"/>
      <c r="T1324" s="279"/>
      <c r="U1324" s="279"/>
      <c r="V1324" s="279"/>
      <c r="W1324" s="279"/>
      <c r="X1324" s="279"/>
      <c r="Y1324" s="279"/>
      <c r="Z1324" s="279"/>
      <c r="AA1324" s="279"/>
    </row>
    <row r="1325" spans="1:27" s="278" customFormat="1" x14ac:dyDescent="0.3">
      <c r="A1325" s="277"/>
      <c r="B1325" s="277"/>
      <c r="C1325" s="291"/>
      <c r="D1325" s="568" t="s">
        <v>240</v>
      </c>
      <c r="E1325" s="163">
        <v>4</v>
      </c>
      <c r="F1325" s="163">
        <v>4.8499999999999996</v>
      </c>
      <c r="G1325" s="163">
        <v>1.8</v>
      </c>
      <c r="H1325" s="163">
        <v>8.73</v>
      </c>
      <c r="I1325" s="163">
        <v>34.92</v>
      </c>
      <c r="J1325" s="163">
        <v>28.857499999999998</v>
      </c>
      <c r="K1325" s="163">
        <v>28.857499999999998</v>
      </c>
      <c r="L1325" s="250"/>
      <c r="M1325" s="250"/>
      <c r="N1325" s="279"/>
      <c r="O1325" s="279"/>
      <c r="P1325" s="279"/>
      <c r="Q1325" s="279"/>
      <c r="R1325" s="279"/>
      <c r="S1325" s="279"/>
      <c r="T1325" s="279"/>
      <c r="U1325" s="279"/>
      <c r="V1325" s="279"/>
      <c r="W1325" s="279"/>
      <c r="X1325" s="279"/>
      <c r="Y1325" s="279"/>
      <c r="Z1325" s="279"/>
      <c r="AA1325" s="279"/>
    </row>
    <row r="1326" spans="1:27" s="278" customFormat="1" x14ac:dyDescent="0.3">
      <c r="A1326" s="277"/>
      <c r="B1326" s="277"/>
      <c r="C1326" s="291"/>
      <c r="D1326" s="568"/>
      <c r="E1326" s="163">
        <v>4</v>
      </c>
      <c r="F1326" s="163">
        <v>4.8499999999999996</v>
      </c>
      <c r="G1326" s="163">
        <v>2.6000000000000005</v>
      </c>
      <c r="H1326" s="163">
        <v>12.610000000000001</v>
      </c>
      <c r="I1326" s="163">
        <v>50.440000000000005</v>
      </c>
      <c r="J1326" s="163">
        <v>34.92</v>
      </c>
      <c r="K1326" s="163">
        <v>34.92</v>
      </c>
      <c r="L1326" s="250"/>
      <c r="M1326" s="250"/>
      <c r="N1326" s="279"/>
      <c r="O1326" s="279"/>
      <c r="P1326" s="279"/>
      <c r="Q1326" s="279"/>
      <c r="R1326" s="279"/>
      <c r="S1326" s="279"/>
      <c r="T1326" s="279"/>
      <c r="U1326" s="279"/>
      <c r="V1326" s="279"/>
      <c r="W1326" s="279"/>
      <c r="X1326" s="279"/>
      <c r="Y1326" s="279"/>
      <c r="Z1326" s="279"/>
      <c r="AA1326" s="279"/>
    </row>
    <row r="1327" spans="1:27" s="278" customFormat="1" x14ac:dyDescent="0.3">
      <c r="A1327" s="277"/>
      <c r="B1327" s="277"/>
      <c r="C1327" s="291"/>
      <c r="D1327" s="568" t="s">
        <v>335</v>
      </c>
      <c r="E1327" s="163">
        <v>4</v>
      </c>
      <c r="F1327" s="163">
        <v>15.2</v>
      </c>
      <c r="G1327" s="163">
        <v>1.8</v>
      </c>
      <c r="H1327" s="163">
        <v>27.36</v>
      </c>
      <c r="I1327" s="163">
        <v>109.44</v>
      </c>
      <c r="J1327" s="163"/>
      <c r="K1327" s="163">
        <v>50.440000000000005</v>
      </c>
      <c r="L1327" s="250"/>
      <c r="M1327" s="250"/>
      <c r="N1327" s="279"/>
      <c r="O1327" s="279"/>
      <c r="P1327" s="279"/>
      <c r="Q1327" s="279"/>
      <c r="R1327" s="279"/>
      <c r="S1327" s="279"/>
      <c r="T1327" s="279"/>
      <c r="U1327" s="279"/>
      <c r="V1327" s="279"/>
      <c r="W1327" s="279"/>
      <c r="X1327" s="279"/>
      <c r="Y1327" s="279"/>
      <c r="Z1327" s="279"/>
      <c r="AA1327" s="279"/>
    </row>
    <row r="1328" spans="1:27" s="278" customFormat="1" x14ac:dyDescent="0.3">
      <c r="A1328" s="277"/>
      <c r="B1328" s="277"/>
      <c r="C1328" s="291"/>
      <c r="D1328" s="568"/>
      <c r="E1328" s="163">
        <v>2</v>
      </c>
      <c r="F1328" s="163">
        <v>4.8499999999999996</v>
      </c>
      <c r="G1328" s="163">
        <v>2.6000000000000005</v>
      </c>
      <c r="H1328" s="163">
        <v>12.610000000000001</v>
      </c>
      <c r="I1328" s="163">
        <v>25.220000000000002</v>
      </c>
      <c r="J1328" s="163">
        <v>109.44</v>
      </c>
      <c r="K1328" s="163">
        <v>109.44</v>
      </c>
      <c r="L1328" s="250"/>
      <c r="M1328" s="250"/>
      <c r="N1328" s="279"/>
      <c r="O1328" s="279"/>
      <c r="P1328" s="279"/>
      <c r="Q1328" s="279"/>
      <c r="R1328" s="279"/>
      <c r="S1328" s="279"/>
      <c r="T1328" s="279"/>
      <c r="U1328" s="279"/>
      <c r="V1328" s="279"/>
      <c r="W1328" s="279"/>
      <c r="X1328" s="279"/>
      <c r="Y1328" s="279"/>
      <c r="Z1328" s="279"/>
      <c r="AA1328" s="279"/>
    </row>
    <row r="1329" spans="1:27" s="278" customFormat="1" x14ac:dyDescent="0.3">
      <c r="A1329" s="277"/>
      <c r="B1329" s="277"/>
      <c r="C1329" s="291"/>
      <c r="D1329" s="568" t="s">
        <v>243</v>
      </c>
      <c r="E1329" s="163">
        <v>2</v>
      </c>
      <c r="F1329" s="163">
        <v>4.8499999999999996</v>
      </c>
      <c r="G1329" s="163">
        <v>1.8</v>
      </c>
      <c r="H1329" s="163">
        <v>8.73</v>
      </c>
      <c r="I1329" s="163">
        <v>17.46</v>
      </c>
      <c r="J1329" s="163"/>
      <c r="K1329" s="163">
        <v>25.220000000000002</v>
      </c>
      <c r="L1329" s="250"/>
      <c r="M1329" s="250"/>
      <c r="N1329" s="279"/>
      <c r="O1329" s="279"/>
      <c r="P1329" s="279"/>
      <c r="Q1329" s="279"/>
      <c r="R1329" s="279"/>
      <c r="S1329" s="279"/>
      <c r="T1329" s="279"/>
      <c r="U1329" s="279"/>
      <c r="V1329" s="279"/>
      <c r="W1329" s="279"/>
      <c r="X1329" s="279"/>
      <c r="Y1329" s="279"/>
      <c r="Z1329" s="279"/>
      <c r="AA1329" s="279"/>
    </row>
    <row r="1330" spans="1:27" s="278" customFormat="1" x14ac:dyDescent="0.3">
      <c r="A1330" s="277"/>
      <c r="B1330" s="277"/>
      <c r="C1330" s="291"/>
      <c r="D1330" s="568"/>
      <c r="E1330" s="163">
        <v>2</v>
      </c>
      <c r="F1330" s="163">
        <v>4.8499999999999996</v>
      </c>
      <c r="G1330" s="163">
        <v>2.6000000000000005</v>
      </c>
      <c r="H1330" s="163">
        <v>12.610000000000001</v>
      </c>
      <c r="I1330" s="163">
        <v>25.220000000000002</v>
      </c>
      <c r="J1330" s="163">
        <v>17.46</v>
      </c>
      <c r="K1330" s="163">
        <v>17.46</v>
      </c>
      <c r="L1330" s="250"/>
      <c r="M1330" s="250"/>
      <c r="N1330" s="279"/>
      <c r="O1330" s="279"/>
      <c r="P1330" s="279"/>
      <c r="Q1330" s="279"/>
      <c r="R1330" s="279"/>
      <c r="S1330" s="279"/>
      <c r="T1330" s="279"/>
      <c r="U1330" s="279"/>
      <c r="V1330" s="279"/>
      <c r="W1330" s="279"/>
      <c r="X1330" s="279"/>
      <c r="Y1330" s="279"/>
      <c r="Z1330" s="279"/>
      <c r="AA1330" s="279"/>
    </row>
    <row r="1331" spans="1:27" s="278" customFormat="1" x14ac:dyDescent="0.3">
      <c r="A1331" s="277"/>
      <c r="B1331" s="277"/>
      <c r="C1331" s="291"/>
      <c r="D1331" s="568" t="s">
        <v>237</v>
      </c>
      <c r="E1331" s="163">
        <v>2</v>
      </c>
      <c r="F1331" s="163">
        <v>25.2</v>
      </c>
      <c r="G1331" s="163">
        <v>1.6</v>
      </c>
      <c r="H1331" s="163">
        <v>40.32</v>
      </c>
      <c r="I1331" s="163">
        <v>80.64</v>
      </c>
      <c r="J1331" s="163"/>
      <c r="K1331" s="163">
        <v>25.220000000000002</v>
      </c>
      <c r="L1331" s="250"/>
      <c r="M1331" s="250"/>
      <c r="N1331" s="279"/>
      <c r="O1331" s="279"/>
      <c r="P1331" s="279"/>
      <c r="Q1331" s="279"/>
      <c r="R1331" s="279"/>
      <c r="S1331" s="279"/>
      <c r="T1331" s="279"/>
      <c r="U1331" s="279"/>
      <c r="V1331" s="279"/>
      <c r="W1331" s="279"/>
      <c r="X1331" s="279"/>
      <c r="Y1331" s="279"/>
      <c r="Z1331" s="279"/>
      <c r="AA1331" s="279"/>
    </row>
    <row r="1332" spans="1:27" s="278" customFormat="1" x14ac:dyDescent="0.3">
      <c r="A1332" s="277"/>
      <c r="B1332" s="277"/>
      <c r="C1332" s="291"/>
      <c r="D1332" s="569"/>
      <c r="E1332" s="163">
        <v>2</v>
      </c>
      <c r="F1332" s="163">
        <v>5.4</v>
      </c>
      <c r="G1332" s="163">
        <v>2</v>
      </c>
      <c r="H1332" s="163">
        <v>10.8</v>
      </c>
      <c r="I1332" s="163">
        <v>21.6</v>
      </c>
      <c r="J1332" s="163">
        <v>80.64</v>
      </c>
      <c r="K1332" s="163">
        <v>80.64</v>
      </c>
      <c r="L1332" s="250"/>
      <c r="M1332" s="250"/>
      <c r="N1332" s="279"/>
      <c r="O1332" s="279"/>
      <c r="P1332" s="279"/>
      <c r="Q1332" s="279"/>
      <c r="R1332" s="279"/>
      <c r="S1332" s="279"/>
      <c r="T1332" s="279"/>
      <c r="U1332" s="279"/>
      <c r="V1332" s="279"/>
      <c r="W1332" s="279"/>
      <c r="X1332" s="279"/>
      <c r="Y1332" s="279"/>
      <c r="Z1332" s="279"/>
      <c r="AA1332" s="279"/>
    </row>
    <row r="1333" spans="1:27" s="278" customFormat="1" x14ac:dyDescent="0.3">
      <c r="A1333" s="277"/>
      <c r="B1333" s="277"/>
      <c r="C1333" s="291"/>
      <c r="D1333" s="571" t="s">
        <v>244</v>
      </c>
      <c r="E1333" s="163">
        <v>2</v>
      </c>
      <c r="F1333" s="163">
        <v>10.18</v>
      </c>
      <c r="G1333" s="163">
        <v>5.95</v>
      </c>
      <c r="H1333" s="163">
        <v>60.570999999999998</v>
      </c>
      <c r="I1333" s="163">
        <v>121.142</v>
      </c>
      <c r="J1333" s="163">
        <v>21.6</v>
      </c>
      <c r="K1333" s="163">
        <v>21.6</v>
      </c>
      <c r="L1333" s="250"/>
      <c r="M1333" s="250"/>
      <c r="N1333" s="279"/>
      <c r="O1333" s="279"/>
      <c r="P1333" s="279"/>
      <c r="Q1333" s="279"/>
      <c r="R1333" s="279"/>
      <c r="S1333" s="279"/>
      <c r="T1333" s="279"/>
      <c r="U1333" s="279"/>
      <c r="V1333" s="279"/>
      <c r="W1333" s="279"/>
      <c r="X1333" s="279"/>
      <c r="Y1333" s="279"/>
      <c r="Z1333" s="279"/>
      <c r="AA1333" s="279"/>
    </row>
    <row r="1334" spans="1:27" s="278" customFormat="1" x14ac:dyDescent="0.3">
      <c r="A1334" s="277"/>
      <c r="B1334" s="277"/>
      <c r="C1334" s="291"/>
      <c r="D1334" s="568" t="s">
        <v>330</v>
      </c>
      <c r="E1334" s="163">
        <v>2</v>
      </c>
      <c r="F1334" s="163">
        <v>4.8499999999999996</v>
      </c>
      <c r="G1334" s="163">
        <v>5.95</v>
      </c>
      <c r="H1334" s="163">
        <v>28.857499999999998</v>
      </c>
      <c r="I1334" s="163">
        <v>57.714999999999996</v>
      </c>
      <c r="J1334" s="163">
        <v>121.142</v>
      </c>
      <c r="K1334" s="163">
        <v>121.142</v>
      </c>
      <c r="L1334" s="250"/>
      <c r="M1334" s="250"/>
      <c r="N1334" s="279"/>
      <c r="O1334" s="279"/>
      <c r="P1334" s="279"/>
      <c r="Q1334" s="279"/>
      <c r="R1334" s="279"/>
      <c r="S1334" s="279"/>
      <c r="T1334" s="279"/>
      <c r="U1334" s="279"/>
      <c r="V1334" s="279"/>
      <c r="W1334" s="279"/>
      <c r="X1334" s="279"/>
      <c r="Y1334" s="279"/>
      <c r="Z1334" s="279"/>
      <c r="AA1334" s="279"/>
    </row>
    <row r="1335" spans="1:27" s="278" customFormat="1" x14ac:dyDescent="0.3">
      <c r="A1335" s="277"/>
      <c r="B1335" s="277"/>
      <c r="C1335" s="291"/>
      <c r="D1335" s="569" t="s">
        <v>273</v>
      </c>
      <c r="E1335" s="163">
        <v>1</v>
      </c>
      <c r="F1335" s="163">
        <v>4.8499999999999996</v>
      </c>
      <c r="G1335" s="163">
        <v>6.1</v>
      </c>
      <c r="H1335" s="163">
        <v>29.584999999999997</v>
      </c>
      <c r="I1335" s="163">
        <v>29.584999999999997</v>
      </c>
      <c r="J1335" s="163">
        <v>57.714999999999996</v>
      </c>
      <c r="K1335" s="163">
        <v>57.714999999999996</v>
      </c>
      <c r="L1335" s="250"/>
      <c r="M1335" s="250"/>
      <c r="N1335" s="279"/>
      <c r="O1335" s="279"/>
      <c r="P1335" s="279"/>
      <c r="Q1335" s="279"/>
      <c r="R1335" s="279"/>
      <c r="S1335" s="279"/>
      <c r="T1335" s="279"/>
      <c r="U1335" s="279"/>
      <c r="V1335" s="279"/>
      <c r="W1335" s="279"/>
      <c r="X1335" s="279"/>
      <c r="Y1335" s="279"/>
      <c r="Z1335" s="279"/>
      <c r="AA1335" s="279"/>
    </row>
    <row r="1336" spans="1:27" s="278" customFormat="1" x14ac:dyDescent="0.3">
      <c r="A1336" s="277"/>
      <c r="B1336" s="277"/>
      <c r="C1336" s="291"/>
      <c r="D1336" s="570" t="s">
        <v>245</v>
      </c>
      <c r="E1336" s="163">
        <v>4</v>
      </c>
      <c r="F1336" s="163">
        <v>4.8499999999999996</v>
      </c>
      <c r="G1336" s="163">
        <v>2.9</v>
      </c>
      <c r="H1336" s="163">
        <v>14.064999999999998</v>
      </c>
      <c r="I1336" s="163">
        <v>56.259999999999991</v>
      </c>
      <c r="J1336" s="163">
        <v>29.584999999999997</v>
      </c>
      <c r="K1336" s="163">
        <v>29.584999999999997</v>
      </c>
      <c r="L1336" s="250"/>
      <c r="M1336" s="250"/>
      <c r="N1336" s="279"/>
      <c r="O1336" s="279"/>
      <c r="P1336" s="279"/>
      <c r="Q1336" s="279"/>
      <c r="R1336" s="279"/>
      <c r="S1336" s="279"/>
      <c r="T1336" s="279"/>
      <c r="U1336" s="279"/>
      <c r="V1336" s="279"/>
      <c r="W1336" s="279"/>
      <c r="X1336" s="279"/>
      <c r="Y1336" s="279"/>
      <c r="Z1336" s="279"/>
      <c r="AA1336" s="279"/>
    </row>
    <row r="1337" spans="1:27" s="278" customFormat="1" x14ac:dyDescent="0.3">
      <c r="A1337" s="277"/>
      <c r="B1337" s="277"/>
      <c r="C1337" s="291"/>
      <c r="D1337" s="568" t="s">
        <v>246</v>
      </c>
      <c r="E1337" s="163">
        <v>2</v>
      </c>
      <c r="F1337" s="163">
        <v>2.35</v>
      </c>
      <c r="G1337" s="163">
        <v>1.2</v>
      </c>
      <c r="H1337" s="163">
        <v>2.82</v>
      </c>
      <c r="I1337" s="163">
        <v>5.64</v>
      </c>
      <c r="J1337" s="163">
        <v>56.259999999999991</v>
      </c>
      <c r="K1337" s="163">
        <v>56.259999999999991</v>
      </c>
      <c r="L1337" s="250"/>
      <c r="M1337" s="250"/>
      <c r="N1337" s="279"/>
      <c r="O1337" s="279"/>
      <c r="P1337" s="279"/>
      <c r="Q1337" s="279"/>
      <c r="R1337" s="279"/>
      <c r="S1337" s="279"/>
      <c r="T1337" s="279"/>
      <c r="U1337" s="279"/>
      <c r="V1337" s="279"/>
      <c r="W1337" s="279"/>
      <c r="X1337" s="279"/>
      <c r="Y1337" s="279"/>
      <c r="Z1337" s="279"/>
      <c r="AA1337" s="279"/>
    </row>
    <row r="1338" spans="1:27" s="278" customFormat="1" x14ac:dyDescent="0.3">
      <c r="A1338" s="277"/>
      <c r="B1338" s="277"/>
      <c r="C1338" s="291"/>
      <c r="D1338" s="568" t="s">
        <v>247</v>
      </c>
      <c r="E1338" s="163">
        <v>1</v>
      </c>
      <c r="F1338" s="163">
        <v>10</v>
      </c>
      <c r="G1338" s="163">
        <v>4.8499999999999996</v>
      </c>
      <c r="H1338" s="163">
        <v>48.5</v>
      </c>
      <c r="I1338" s="163">
        <v>48.5</v>
      </c>
      <c r="J1338" s="163">
        <v>5.64</v>
      </c>
      <c r="K1338" s="163">
        <v>5.64</v>
      </c>
      <c r="L1338" s="250"/>
      <c r="M1338" s="250"/>
      <c r="N1338" s="279"/>
      <c r="O1338" s="279"/>
      <c r="P1338" s="279"/>
      <c r="Q1338" s="279"/>
      <c r="R1338" s="279"/>
      <c r="S1338" s="279"/>
      <c r="T1338" s="279"/>
      <c r="U1338" s="279"/>
      <c r="V1338" s="279"/>
      <c r="W1338" s="279"/>
      <c r="X1338" s="279"/>
      <c r="Y1338" s="279"/>
      <c r="Z1338" s="279"/>
      <c r="AA1338" s="279"/>
    </row>
    <row r="1339" spans="1:27" s="278" customFormat="1" x14ac:dyDescent="0.3">
      <c r="A1339" s="277"/>
      <c r="B1339" s="277"/>
      <c r="C1339" s="291"/>
      <c r="D1339" s="568" t="s">
        <v>336</v>
      </c>
      <c r="E1339" s="163">
        <v>1</v>
      </c>
      <c r="F1339" s="163">
        <v>8</v>
      </c>
      <c r="G1339" s="163">
        <v>4.8499999999999996</v>
      </c>
      <c r="H1339" s="163">
        <v>38.799999999999997</v>
      </c>
      <c r="I1339" s="163">
        <v>38.799999999999997</v>
      </c>
      <c r="J1339" s="163">
        <v>48.5</v>
      </c>
      <c r="K1339" s="163">
        <v>48.5</v>
      </c>
      <c r="L1339" s="250"/>
      <c r="M1339" s="250"/>
      <c r="N1339" s="279"/>
      <c r="O1339" s="279"/>
      <c r="P1339" s="279"/>
      <c r="Q1339" s="279"/>
      <c r="R1339" s="279"/>
      <c r="S1339" s="279"/>
      <c r="T1339" s="279"/>
      <c r="U1339" s="279"/>
      <c r="V1339" s="279"/>
      <c r="W1339" s="279"/>
      <c r="X1339" s="279"/>
      <c r="Y1339" s="279"/>
      <c r="Z1339" s="279"/>
      <c r="AA1339" s="279"/>
    </row>
    <row r="1340" spans="1:27" s="278" customFormat="1" x14ac:dyDescent="0.3">
      <c r="A1340" s="277"/>
      <c r="B1340" s="277"/>
      <c r="C1340" s="291"/>
      <c r="D1340" s="571" t="s">
        <v>248</v>
      </c>
      <c r="E1340" s="163">
        <v>1</v>
      </c>
      <c r="F1340" s="163">
        <v>2</v>
      </c>
      <c r="G1340" s="163">
        <v>1.8</v>
      </c>
      <c r="H1340" s="163">
        <v>3.6</v>
      </c>
      <c r="I1340" s="163">
        <v>3.6</v>
      </c>
      <c r="J1340" s="163">
        <v>38.799999999999997</v>
      </c>
      <c r="K1340" s="163">
        <v>38.799999999999997</v>
      </c>
      <c r="L1340" s="250"/>
      <c r="M1340" s="250"/>
      <c r="N1340" s="279"/>
      <c r="O1340" s="279"/>
      <c r="P1340" s="279"/>
      <c r="Q1340" s="279"/>
      <c r="R1340" s="279"/>
      <c r="S1340" s="279"/>
      <c r="T1340" s="279"/>
      <c r="U1340" s="279"/>
      <c r="V1340" s="279"/>
      <c r="W1340" s="279"/>
      <c r="X1340" s="279"/>
      <c r="Y1340" s="279"/>
      <c r="Z1340" s="279"/>
      <c r="AA1340" s="279"/>
    </row>
    <row r="1341" spans="1:27" s="278" customFormat="1" x14ac:dyDescent="0.3">
      <c r="A1341" s="277"/>
      <c r="B1341" s="277"/>
      <c r="C1341" s="291"/>
      <c r="D1341" s="568" t="s">
        <v>249</v>
      </c>
      <c r="E1341" s="163">
        <v>1</v>
      </c>
      <c r="F1341" s="163">
        <v>2.6</v>
      </c>
      <c r="G1341" s="163">
        <v>2</v>
      </c>
      <c r="H1341" s="163">
        <v>5.2</v>
      </c>
      <c r="I1341" s="163">
        <v>5.2</v>
      </c>
      <c r="J1341" s="163">
        <v>3.6</v>
      </c>
      <c r="K1341" s="163">
        <v>3.6</v>
      </c>
      <c r="L1341" s="250"/>
      <c r="M1341" s="250"/>
      <c r="N1341" s="279"/>
      <c r="O1341" s="279"/>
      <c r="P1341" s="279"/>
      <c r="Q1341" s="279"/>
      <c r="R1341" s="279"/>
      <c r="S1341" s="279"/>
      <c r="T1341" s="279"/>
      <c r="U1341" s="279"/>
      <c r="V1341" s="279"/>
      <c r="W1341" s="279"/>
      <c r="X1341" s="279"/>
      <c r="Y1341" s="279"/>
      <c r="Z1341" s="279"/>
      <c r="AA1341" s="279"/>
    </row>
    <row r="1342" spans="1:27" s="278" customFormat="1" x14ac:dyDescent="0.3">
      <c r="A1342" s="277"/>
      <c r="B1342" s="277"/>
      <c r="C1342" s="291"/>
      <c r="D1342" s="569"/>
      <c r="E1342" s="163">
        <v>1</v>
      </c>
      <c r="F1342" s="163">
        <v>4.8499999999999996</v>
      </c>
      <c r="G1342" s="163">
        <v>4.5</v>
      </c>
      <c r="H1342" s="163">
        <v>21.824999999999999</v>
      </c>
      <c r="I1342" s="163">
        <v>21.824999999999999</v>
      </c>
      <c r="J1342" s="163">
        <v>5.2</v>
      </c>
      <c r="K1342" s="163">
        <v>5.2</v>
      </c>
      <c r="L1342" s="250"/>
      <c r="M1342" s="250"/>
      <c r="N1342" s="279"/>
      <c r="O1342" s="279"/>
      <c r="P1342" s="279"/>
      <c r="Q1342" s="279"/>
      <c r="R1342" s="279"/>
      <c r="S1342" s="279"/>
      <c r="T1342" s="279"/>
      <c r="U1342" s="279"/>
      <c r="V1342" s="279"/>
      <c r="W1342" s="279"/>
      <c r="X1342" s="279"/>
      <c r="Y1342" s="279"/>
      <c r="Z1342" s="279"/>
      <c r="AA1342" s="279"/>
    </row>
    <row r="1343" spans="1:27" s="278" customFormat="1" x14ac:dyDescent="0.3">
      <c r="A1343" s="277"/>
      <c r="B1343" s="277"/>
      <c r="C1343" s="291"/>
      <c r="D1343" s="569" t="s">
        <v>250</v>
      </c>
      <c r="E1343" s="163">
        <v>2</v>
      </c>
      <c r="F1343" s="163">
        <v>4.8499999999999996</v>
      </c>
      <c r="G1343" s="163">
        <v>1.8</v>
      </c>
      <c r="H1343" s="163">
        <v>8.73</v>
      </c>
      <c r="I1343" s="163">
        <v>17.46</v>
      </c>
      <c r="J1343" s="163">
        <v>21.824999999999999</v>
      </c>
      <c r="K1343" s="163">
        <v>21.824999999999999</v>
      </c>
      <c r="L1343" s="250"/>
      <c r="M1343" s="250"/>
      <c r="N1343" s="279"/>
      <c r="O1343" s="279"/>
      <c r="P1343" s="279"/>
      <c r="Q1343" s="279"/>
      <c r="R1343" s="279"/>
      <c r="S1343" s="279"/>
      <c r="T1343" s="279"/>
      <c r="U1343" s="279"/>
      <c r="V1343" s="279"/>
      <c r="W1343" s="279"/>
      <c r="X1343" s="279"/>
      <c r="Y1343" s="279"/>
      <c r="Z1343" s="279"/>
      <c r="AA1343" s="279"/>
    </row>
    <row r="1344" spans="1:27" s="278" customFormat="1" x14ac:dyDescent="0.3">
      <c r="A1344" s="277"/>
      <c r="B1344" s="277"/>
      <c r="C1344" s="291"/>
      <c r="D1344" s="568"/>
      <c r="E1344" s="163">
        <v>2</v>
      </c>
      <c r="F1344" s="163">
        <v>4.8499999999999996</v>
      </c>
      <c r="G1344" s="163">
        <v>2.6000000000000005</v>
      </c>
      <c r="H1344" s="163">
        <v>12.610000000000001</v>
      </c>
      <c r="I1344" s="163">
        <v>25.220000000000002</v>
      </c>
      <c r="J1344" s="163">
        <v>17.46</v>
      </c>
      <c r="K1344" s="163">
        <v>17.46</v>
      </c>
      <c r="L1344" s="250"/>
      <c r="M1344" s="250"/>
      <c r="N1344" s="279"/>
      <c r="O1344" s="279"/>
      <c r="P1344" s="279"/>
      <c r="Q1344" s="279"/>
      <c r="R1344" s="279"/>
      <c r="S1344" s="279"/>
      <c r="T1344" s="279"/>
      <c r="U1344" s="279"/>
      <c r="V1344" s="279"/>
      <c r="W1344" s="279"/>
      <c r="X1344" s="279"/>
      <c r="Y1344" s="279"/>
      <c r="Z1344" s="279"/>
      <c r="AA1344" s="279"/>
    </row>
    <row r="1345" spans="1:27" s="278" customFormat="1" x14ac:dyDescent="0.3">
      <c r="A1345" s="277"/>
      <c r="B1345" s="277"/>
      <c r="C1345" s="291"/>
      <c r="D1345" s="294" t="s">
        <v>7</v>
      </c>
      <c r="E1345" s="163"/>
      <c r="F1345" s="163"/>
      <c r="G1345" s="163"/>
      <c r="H1345" s="163"/>
      <c r="I1345" s="163"/>
      <c r="J1345" s="163"/>
      <c r="K1345" s="163">
        <v>25.220000000000002</v>
      </c>
      <c r="L1345" s="250"/>
      <c r="M1345" s="250"/>
      <c r="N1345" s="279"/>
      <c r="O1345" s="279"/>
      <c r="P1345" s="279"/>
      <c r="Q1345" s="279"/>
      <c r="R1345" s="279"/>
      <c r="S1345" s="279"/>
      <c r="T1345" s="279"/>
      <c r="U1345" s="279"/>
      <c r="V1345" s="279"/>
      <c r="W1345" s="279"/>
      <c r="X1345" s="279"/>
      <c r="Y1345" s="279"/>
      <c r="Z1345" s="279"/>
      <c r="AA1345" s="279"/>
    </row>
    <row r="1346" spans="1:27" s="278" customFormat="1" x14ac:dyDescent="0.3">
      <c r="A1346" s="277"/>
      <c r="B1346" s="277"/>
      <c r="C1346" s="291"/>
      <c r="D1346" s="518" t="s">
        <v>243</v>
      </c>
      <c r="E1346" s="163">
        <v>1</v>
      </c>
      <c r="F1346" s="163">
        <v>4.84</v>
      </c>
      <c r="G1346" s="163">
        <v>3.5</v>
      </c>
      <c r="H1346" s="163">
        <v>16.939999999999998</v>
      </c>
      <c r="I1346" s="163">
        <v>16.939999999999998</v>
      </c>
      <c r="J1346" s="163"/>
      <c r="K1346" s="163">
        <v>0</v>
      </c>
      <c r="L1346" s="250"/>
      <c r="M1346" s="250"/>
      <c r="N1346" s="279"/>
      <c r="O1346" s="279"/>
      <c r="P1346" s="279"/>
      <c r="Q1346" s="279"/>
      <c r="R1346" s="279"/>
      <c r="S1346" s="279"/>
      <c r="T1346" s="279"/>
      <c r="U1346" s="279"/>
      <c r="V1346" s="279"/>
      <c r="W1346" s="279"/>
      <c r="X1346" s="279"/>
      <c r="Y1346" s="279"/>
      <c r="Z1346" s="279"/>
      <c r="AA1346" s="279"/>
    </row>
    <row r="1347" spans="1:27" s="278" customFormat="1" x14ac:dyDescent="0.3">
      <c r="A1347" s="277"/>
      <c r="B1347" s="277"/>
      <c r="C1347" s="291"/>
      <c r="D1347" s="518" t="s">
        <v>251</v>
      </c>
      <c r="E1347" s="163">
        <v>1</v>
      </c>
      <c r="F1347" s="163">
        <v>1</v>
      </c>
      <c r="G1347" s="163">
        <v>1.65</v>
      </c>
      <c r="H1347" s="163">
        <v>1.65</v>
      </c>
      <c r="I1347" s="163">
        <v>1.65</v>
      </c>
      <c r="J1347" s="163"/>
      <c r="K1347" s="163">
        <v>16.939999999999998</v>
      </c>
      <c r="L1347" s="250"/>
      <c r="M1347" s="250"/>
      <c r="N1347" s="279"/>
      <c r="O1347" s="279"/>
      <c r="P1347" s="279"/>
      <c r="Q1347" s="279"/>
      <c r="R1347" s="279"/>
      <c r="S1347" s="279"/>
      <c r="T1347" s="279"/>
      <c r="U1347" s="279"/>
      <c r="V1347" s="279"/>
      <c r="W1347" s="279"/>
      <c r="X1347" s="279"/>
      <c r="Y1347" s="279"/>
      <c r="Z1347" s="279"/>
      <c r="AA1347" s="279"/>
    </row>
    <row r="1348" spans="1:27" s="278" customFormat="1" x14ac:dyDescent="0.3">
      <c r="A1348" s="277"/>
      <c r="B1348" s="277"/>
      <c r="C1348" s="291"/>
      <c r="D1348" s="568" t="s">
        <v>252</v>
      </c>
      <c r="E1348" s="163">
        <v>1</v>
      </c>
      <c r="F1348" s="163">
        <v>2.8</v>
      </c>
      <c r="G1348" s="163">
        <v>1.2</v>
      </c>
      <c r="H1348" s="163">
        <v>3.36</v>
      </c>
      <c r="I1348" s="163">
        <v>3.36</v>
      </c>
      <c r="J1348" s="163"/>
      <c r="K1348" s="163">
        <v>1.65</v>
      </c>
      <c r="L1348" s="250"/>
      <c r="M1348" s="250"/>
      <c r="N1348" s="279"/>
      <c r="O1348" s="279"/>
      <c r="P1348" s="279"/>
      <c r="Q1348" s="279"/>
      <c r="R1348" s="279"/>
      <c r="S1348" s="279"/>
      <c r="T1348" s="279"/>
      <c r="U1348" s="279"/>
      <c r="V1348" s="279"/>
      <c r="W1348" s="279"/>
      <c r="X1348" s="279"/>
      <c r="Y1348" s="279"/>
      <c r="Z1348" s="279"/>
      <c r="AA1348" s="279"/>
    </row>
    <row r="1349" spans="1:27" s="278" customFormat="1" x14ac:dyDescent="0.3">
      <c r="A1349" s="277"/>
      <c r="B1349" s="277"/>
      <c r="C1349" s="291"/>
      <c r="D1349" s="569"/>
      <c r="E1349" s="163">
        <v>1</v>
      </c>
      <c r="F1349" s="163">
        <v>1.2</v>
      </c>
      <c r="G1349" s="163">
        <v>1.75</v>
      </c>
      <c r="H1349" s="163">
        <v>2.1</v>
      </c>
      <c r="I1349" s="163">
        <v>2.1</v>
      </c>
      <c r="J1349" s="163"/>
      <c r="K1349" s="163">
        <v>3.36</v>
      </c>
      <c r="L1349" s="250"/>
      <c r="M1349" s="250"/>
      <c r="N1349" s="279"/>
      <c r="O1349" s="279"/>
      <c r="P1349" s="279"/>
      <c r="Q1349" s="279"/>
      <c r="R1349" s="279"/>
      <c r="S1349" s="279"/>
      <c r="T1349" s="279"/>
      <c r="U1349" s="279"/>
      <c r="V1349" s="279"/>
      <c r="W1349" s="279"/>
      <c r="X1349" s="279"/>
      <c r="Y1349" s="279"/>
      <c r="Z1349" s="279"/>
      <c r="AA1349" s="279"/>
    </row>
    <row r="1350" spans="1:27" s="278" customFormat="1" x14ac:dyDescent="0.3">
      <c r="A1350" s="277"/>
      <c r="B1350" s="277"/>
      <c r="C1350" s="291"/>
      <c r="D1350" s="518" t="s">
        <v>253</v>
      </c>
      <c r="E1350" s="163">
        <v>1</v>
      </c>
      <c r="F1350" s="163">
        <v>2.35</v>
      </c>
      <c r="G1350" s="163">
        <v>3.5</v>
      </c>
      <c r="H1350" s="163">
        <v>8.2249999999999996</v>
      </c>
      <c r="I1350" s="163">
        <v>8.2249999999999996</v>
      </c>
      <c r="J1350" s="163"/>
      <c r="K1350" s="163">
        <v>2.1</v>
      </c>
      <c r="L1350" s="250"/>
      <c r="M1350" s="250"/>
      <c r="N1350" s="279"/>
      <c r="O1350" s="279"/>
      <c r="P1350" s="279"/>
      <c r="Q1350" s="279"/>
      <c r="R1350" s="279"/>
      <c r="S1350" s="279"/>
      <c r="T1350" s="279"/>
      <c r="U1350" s="279"/>
      <c r="V1350" s="279"/>
      <c r="W1350" s="279"/>
      <c r="X1350" s="279"/>
      <c r="Y1350" s="279"/>
      <c r="Z1350" s="279"/>
      <c r="AA1350" s="279"/>
    </row>
    <row r="1351" spans="1:27" s="278" customFormat="1" x14ac:dyDescent="0.3">
      <c r="A1351" s="277"/>
      <c r="B1351" s="277"/>
      <c r="C1351" s="291"/>
      <c r="D1351" s="518" t="s">
        <v>254</v>
      </c>
      <c r="E1351" s="163">
        <v>1</v>
      </c>
      <c r="F1351" s="163">
        <v>2.35</v>
      </c>
      <c r="G1351" s="163">
        <v>3.5</v>
      </c>
      <c r="H1351" s="163">
        <v>8.2249999999999996</v>
      </c>
      <c r="I1351" s="163">
        <v>8.2249999999999996</v>
      </c>
      <c r="J1351" s="163"/>
      <c r="K1351" s="163">
        <v>8.2249999999999996</v>
      </c>
      <c r="L1351" s="250"/>
      <c r="M1351" s="250"/>
      <c r="N1351" s="279"/>
      <c r="O1351" s="279"/>
      <c r="P1351" s="279"/>
      <c r="Q1351" s="279"/>
      <c r="R1351" s="279"/>
      <c r="S1351" s="279"/>
      <c r="T1351" s="279"/>
      <c r="U1351" s="279"/>
      <c r="V1351" s="279"/>
      <c r="W1351" s="279"/>
      <c r="X1351" s="279"/>
      <c r="Y1351" s="279"/>
      <c r="Z1351" s="279"/>
      <c r="AA1351" s="279"/>
    </row>
    <row r="1352" spans="1:27" s="278" customFormat="1" x14ac:dyDescent="0.3">
      <c r="A1352" s="277"/>
      <c r="B1352" s="277"/>
      <c r="C1352" s="291"/>
      <c r="D1352" s="518" t="s">
        <v>255</v>
      </c>
      <c r="E1352" s="163">
        <v>2</v>
      </c>
      <c r="F1352" s="163">
        <v>2.35</v>
      </c>
      <c r="G1352" s="163">
        <v>3.5</v>
      </c>
      <c r="H1352" s="163">
        <v>8.2249999999999996</v>
      </c>
      <c r="I1352" s="163">
        <v>16.45</v>
      </c>
      <c r="J1352" s="163"/>
      <c r="K1352" s="163">
        <v>8.2249999999999996</v>
      </c>
      <c r="L1352" s="250"/>
      <c r="M1352" s="250"/>
      <c r="N1352" s="279"/>
      <c r="O1352" s="279"/>
      <c r="P1352" s="279"/>
      <c r="Q1352" s="279"/>
      <c r="R1352" s="279"/>
      <c r="S1352" s="279"/>
      <c r="T1352" s="279"/>
      <c r="U1352" s="279"/>
      <c r="V1352" s="279"/>
      <c r="W1352" s="279"/>
      <c r="X1352" s="279"/>
      <c r="Y1352" s="279"/>
      <c r="Z1352" s="279"/>
      <c r="AA1352" s="279"/>
    </row>
    <row r="1353" spans="1:27" s="278" customFormat="1" x14ac:dyDescent="0.3">
      <c r="A1353" s="277"/>
      <c r="B1353" s="277"/>
      <c r="C1353" s="291"/>
      <c r="D1353" s="294" t="s">
        <v>6</v>
      </c>
      <c r="E1353" s="163"/>
      <c r="F1353" s="163"/>
      <c r="G1353" s="163"/>
      <c r="H1353" s="163"/>
      <c r="I1353" s="163"/>
      <c r="J1353" s="163"/>
      <c r="K1353" s="163">
        <v>16.45</v>
      </c>
      <c r="L1353" s="250"/>
      <c r="M1353" s="250"/>
      <c r="N1353" s="279"/>
      <c r="O1353" s="279"/>
      <c r="P1353" s="279"/>
      <c r="Q1353" s="279"/>
      <c r="R1353" s="279"/>
      <c r="S1353" s="279"/>
      <c r="T1353" s="279"/>
      <c r="U1353" s="279"/>
      <c r="V1353" s="279"/>
      <c r="W1353" s="279"/>
      <c r="X1353" s="279"/>
      <c r="Y1353" s="279"/>
      <c r="Z1353" s="279"/>
      <c r="AA1353" s="279"/>
    </row>
    <row r="1354" spans="1:27" s="278" customFormat="1" x14ac:dyDescent="0.3">
      <c r="A1354" s="277"/>
      <c r="B1354" s="277"/>
      <c r="C1354" s="291"/>
      <c r="D1354" s="523" t="s">
        <v>256</v>
      </c>
      <c r="E1354" s="524">
        <v>1</v>
      </c>
      <c r="F1354" s="163">
        <v>3.6</v>
      </c>
      <c r="G1354" s="163">
        <v>2.2999999999999998</v>
      </c>
      <c r="H1354" s="163">
        <v>8.2799999999999994</v>
      </c>
      <c r="I1354" s="163">
        <v>8.2799999999999994</v>
      </c>
      <c r="J1354" s="163"/>
      <c r="K1354" s="163">
        <v>0</v>
      </c>
      <c r="L1354" s="250"/>
      <c r="M1354" s="250"/>
      <c r="N1354" s="279"/>
      <c r="O1354" s="279"/>
      <c r="P1354" s="279"/>
      <c r="Q1354" s="279"/>
      <c r="R1354" s="279"/>
      <c r="S1354" s="279"/>
      <c r="T1354" s="279"/>
      <c r="U1354" s="279"/>
      <c r="V1354" s="279"/>
      <c r="W1354" s="279"/>
      <c r="X1354" s="279"/>
      <c r="Y1354" s="279"/>
      <c r="Z1354" s="279"/>
      <c r="AA1354" s="279"/>
    </row>
    <row r="1355" spans="1:27" s="278" customFormat="1" x14ac:dyDescent="0.3">
      <c r="A1355" s="277"/>
      <c r="B1355" s="277"/>
      <c r="C1355" s="291"/>
      <c r="D1355" s="525"/>
      <c r="E1355" s="524">
        <v>1</v>
      </c>
      <c r="F1355" s="163">
        <v>1.1000000000000001</v>
      </c>
      <c r="G1355" s="163">
        <v>0.95</v>
      </c>
      <c r="H1355" s="163">
        <v>1.0449999999999999</v>
      </c>
      <c r="I1355" s="163">
        <v>1.0449999999999999</v>
      </c>
      <c r="J1355" s="163"/>
      <c r="K1355" s="163">
        <v>8.2799999999999994</v>
      </c>
      <c r="L1355" s="250"/>
      <c r="M1355" s="250"/>
      <c r="N1355" s="279"/>
      <c r="O1355" s="279"/>
      <c r="P1355" s="279"/>
      <c r="Q1355" s="279"/>
      <c r="R1355" s="279"/>
      <c r="S1355" s="279"/>
      <c r="T1355" s="279"/>
      <c r="U1355" s="279"/>
      <c r="V1355" s="279"/>
      <c r="W1355" s="279"/>
      <c r="X1355" s="279"/>
      <c r="Y1355" s="279"/>
      <c r="Z1355" s="279"/>
      <c r="AA1355" s="279"/>
    </row>
    <row r="1356" spans="1:27" s="278" customFormat="1" x14ac:dyDescent="0.3">
      <c r="A1356" s="277"/>
      <c r="B1356" s="277"/>
      <c r="C1356" s="291"/>
      <c r="D1356" s="569" t="s">
        <v>257</v>
      </c>
      <c r="E1356" s="163">
        <v>1</v>
      </c>
      <c r="F1356" s="163">
        <v>1</v>
      </c>
      <c r="G1356" s="163">
        <v>1.3</v>
      </c>
      <c r="H1356" s="163">
        <v>1.3</v>
      </c>
      <c r="I1356" s="163">
        <v>1.3</v>
      </c>
      <c r="J1356" s="163"/>
      <c r="K1356" s="163">
        <v>1.0449999999999999</v>
      </c>
      <c r="L1356" s="250"/>
      <c r="M1356" s="250"/>
      <c r="N1356" s="279"/>
      <c r="O1356" s="279"/>
      <c r="P1356" s="279"/>
      <c r="Q1356" s="279"/>
      <c r="R1356" s="279"/>
      <c r="S1356" s="279"/>
      <c r="T1356" s="279"/>
      <c r="U1356" s="279"/>
      <c r="V1356" s="279"/>
      <c r="W1356" s="279"/>
      <c r="X1356" s="279"/>
      <c r="Y1356" s="279"/>
      <c r="Z1356" s="279"/>
      <c r="AA1356" s="279"/>
    </row>
    <row r="1357" spans="1:27" s="278" customFormat="1" x14ac:dyDescent="0.3">
      <c r="A1357" s="277"/>
      <c r="B1357" s="277"/>
      <c r="C1357" s="291"/>
      <c r="D1357" s="568" t="s">
        <v>258</v>
      </c>
      <c r="E1357" s="163">
        <v>1</v>
      </c>
      <c r="F1357" s="163">
        <v>1</v>
      </c>
      <c r="G1357" s="163">
        <v>1.7</v>
      </c>
      <c r="H1357" s="163">
        <v>1.7</v>
      </c>
      <c r="I1357" s="163">
        <v>1.7</v>
      </c>
      <c r="J1357" s="163"/>
      <c r="K1357" s="163">
        <v>1.3</v>
      </c>
      <c r="L1357" s="250"/>
      <c r="M1357" s="250"/>
      <c r="N1357" s="279"/>
      <c r="O1357" s="279"/>
      <c r="P1357" s="279"/>
      <c r="Q1357" s="279"/>
      <c r="R1357" s="279"/>
      <c r="S1357" s="279"/>
      <c r="T1357" s="279"/>
      <c r="U1357" s="279"/>
      <c r="V1357" s="279"/>
      <c r="W1357" s="279"/>
      <c r="X1357" s="279"/>
      <c r="Y1357" s="279"/>
      <c r="Z1357" s="279"/>
      <c r="AA1357" s="279"/>
    </row>
    <row r="1358" spans="1:27" s="278" customFormat="1" x14ac:dyDescent="0.3">
      <c r="A1358" s="277"/>
      <c r="B1358" s="277"/>
      <c r="C1358" s="291"/>
      <c r="D1358" s="523" t="s">
        <v>252</v>
      </c>
      <c r="E1358" s="524">
        <v>1</v>
      </c>
      <c r="F1358" s="163">
        <v>2.2000000000000002</v>
      </c>
      <c r="G1358" s="163">
        <v>1.1499999999999999</v>
      </c>
      <c r="H1358" s="163">
        <v>2.5299999999999998</v>
      </c>
      <c r="I1358" s="163">
        <v>2.5299999999999998</v>
      </c>
      <c r="J1358" s="163"/>
      <c r="K1358" s="163">
        <v>1.7</v>
      </c>
      <c r="L1358" s="250"/>
      <c r="M1358" s="250"/>
      <c r="N1358" s="279"/>
      <c r="O1358" s="279"/>
      <c r="P1358" s="279"/>
      <c r="Q1358" s="279"/>
      <c r="R1358" s="279"/>
      <c r="S1358" s="279"/>
      <c r="T1358" s="279"/>
      <c r="U1358" s="279"/>
      <c r="V1358" s="279"/>
      <c r="W1358" s="279"/>
      <c r="X1358" s="279"/>
      <c r="Y1358" s="279"/>
      <c r="Z1358" s="279"/>
      <c r="AA1358" s="279"/>
    </row>
    <row r="1359" spans="1:27" s="278" customFormat="1" x14ac:dyDescent="0.3">
      <c r="A1359" s="277"/>
      <c r="B1359" s="277"/>
      <c r="C1359" s="291"/>
      <c r="D1359" s="525"/>
      <c r="E1359" s="524">
        <v>1</v>
      </c>
      <c r="F1359" s="163">
        <v>1.8</v>
      </c>
      <c r="G1359" s="163">
        <v>1.1000000000000001</v>
      </c>
      <c r="H1359" s="163">
        <v>1.9800000000000002</v>
      </c>
      <c r="I1359" s="163">
        <v>1.9800000000000002</v>
      </c>
      <c r="J1359" s="163"/>
      <c r="K1359" s="163">
        <v>2.5299999999999998</v>
      </c>
      <c r="L1359" s="250"/>
      <c r="M1359" s="250"/>
      <c r="N1359" s="279"/>
      <c r="O1359" s="279"/>
      <c r="P1359" s="279"/>
      <c r="Q1359" s="279"/>
      <c r="R1359" s="279"/>
      <c r="S1359" s="279"/>
      <c r="T1359" s="279"/>
      <c r="U1359" s="279"/>
      <c r="V1359" s="279"/>
      <c r="W1359" s="279"/>
      <c r="X1359" s="279"/>
      <c r="Y1359" s="279"/>
      <c r="Z1359" s="279"/>
      <c r="AA1359" s="279"/>
    </row>
    <row r="1360" spans="1:27" s="278" customFormat="1" x14ac:dyDescent="0.3">
      <c r="A1360" s="277"/>
      <c r="B1360" s="277"/>
      <c r="C1360" s="291"/>
      <c r="D1360" s="294" t="s">
        <v>60</v>
      </c>
      <c r="E1360" s="163"/>
      <c r="F1360" s="163"/>
      <c r="G1360" s="163"/>
      <c r="H1360" s="163"/>
      <c r="I1360" s="163"/>
      <c r="J1360" s="163"/>
      <c r="K1360" s="163">
        <v>1.9800000000000002</v>
      </c>
      <c r="L1360" s="250"/>
      <c r="M1360" s="250"/>
      <c r="N1360" s="279"/>
      <c r="O1360" s="279"/>
      <c r="P1360" s="279"/>
      <c r="Q1360" s="279"/>
      <c r="R1360" s="279"/>
      <c r="S1360" s="279"/>
      <c r="T1360" s="279"/>
      <c r="U1360" s="279"/>
      <c r="V1360" s="279"/>
      <c r="W1360" s="279"/>
      <c r="X1360" s="279"/>
      <c r="Y1360" s="279"/>
      <c r="Z1360" s="279"/>
      <c r="AA1360" s="279"/>
    </row>
    <row r="1361" spans="1:27" s="278" customFormat="1" ht="13.2" customHeight="1" x14ac:dyDescent="0.3">
      <c r="A1361" s="277"/>
      <c r="B1361" s="277"/>
      <c r="C1361" s="291"/>
      <c r="D1361" s="171" t="s">
        <v>256</v>
      </c>
      <c r="E1361" s="524">
        <v>1</v>
      </c>
      <c r="F1361" s="524">
        <v>5.0810000000000004</v>
      </c>
      <c r="G1361" s="163">
        <v>1.83</v>
      </c>
      <c r="H1361" s="163">
        <v>9.2982300000000002</v>
      </c>
      <c r="I1361" s="163">
        <v>9.2982300000000002</v>
      </c>
      <c r="J1361" s="163"/>
      <c r="K1361" s="163">
        <v>0</v>
      </c>
      <c r="L1361" s="250"/>
      <c r="M1361" s="250"/>
      <c r="N1361" s="279"/>
      <c r="O1361" s="279"/>
      <c r="P1361" s="279"/>
      <c r="Q1361" s="279"/>
      <c r="R1361" s="279"/>
      <c r="S1361" s="279"/>
      <c r="T1361" s="279"/>
      <c r="U1361" s="279"/>
      <c r="V1361" s="279"/>
      <c r="W1361" s="279"/>
      <c r="X1361" s="279"/>
      <c r="Y1361" s="279"/>
      <c r="Z1361" s="279"/>
      <c r="AA1361" s="279"/>
    </row>
    <row r="1362" spans="1:27" s="278" customFormat="1" ht="13.2" customHeight="1" x14ac:dyDescent="0.3">
      <c r="A1362" s="277"/>
      <c r="B1362" s="277"/>
      <c r="C1362" s="291"/>
      <c r="D1362" s="277"/>
      <c r="E1362" s="250"/>
      <c r="F1362" s="250"/>
      <c r="G1362" s="250"/>
      <c r="H1362" s="250"/>
      <c r="I1362" s="250"/>
      <c r="J1362" s="163"/>
      <c r="K1362" s="163">
        <v>9.2982300000000002</v>
      </c>
      <c r="L1362" s="250"/>
      <c r="M1362" s="250"/>
      <c r="N1362" s="279"/>
      <c r="O1362" s="279"/>
      <c r="P1362" s="279"/>
      <c r="Q1362" s="279"/>
      <c r="R1362" s="279"/>
      <c r="S1362" s="279"/>
      <c r="T1362" s="279"/>
      <c r="U1362" s="279"/>
      <c r="V1362" s="279"/>
      <c r="W1362" s="279"/>
      <c r="X1362" s="279"/>
      <c r="Y1362" s="279"/>
      <c r="Z1362" s="279"/>
      <c r="AA1362" s="279"/>
    </row>
    <row r="1363" spans="1:27" ht="13.2" customHeight="1" x14ac:dyDescent="0.3">
      <c r="C1363" s="159"/>
      <c r="D1363" s="24"/>
      <c r="E1363" s="25"/>
      <c r="F1363" s="25"/>
      <c r="G1363" s="24"/>
      <c r="H1363" s="25"/>
      <c r="I1363" s="25"/>
      <c r="J1363" s="19">
        <v>1058.7315000000001</v>
      </c>
      <c r="K1363" s="19">
        <v>1258.6165000000001</v>
      </c>
    </row>
    <row r="1364" spans="1:27" ht="13.2" customHeight="1" x14ac:dyDescent="0.3">
      <c r="C1364" s="159"/>
      <c r="D1364" s="24"/>
      <c r="E1364" s="25"/>
      <c r="F1364" s="25"/>
      <c r="G1364" s="24"/>
      <c r="H1364" s="25"/>
      <c r="I1364" s="25"/>
      <c r="J1364" s="271"/>
      <c r="K1364" s="271"/>
    </row>
    <row r="1365" spans="1:27" ht="13.2" customHeight="1" x14ac:dyDescent="0.3">
      <c r="C1365" s="159"/>
      <c r="D1365" s="842" t="s">
        <v>823</v>
      </c>
      <c r="E1365" s="843"/>
      <c r="F1365" s="843"/>
      <c r="G1365" s="843"/>
      <c r="H1365" s="269">
        <v>1258.6165000000001</v>
      </c>
      <c r="I1365" s="270" t="s">
        <v>54</v>
      </c>
      <c r="J1365" s="25"/>
    </row>
    <row r="1366" spans="1:27" ht="13.2" customHeight="1" x14ac:dyDescent="0.3">
      <c r="C1366" s="159"/>
      <c r="D1366" s="24"/>
      <c r="E1366" s="25"/>
      <c r="F1366" s="25"/>
      <c r="G1366" s="24"/>
      <c r="H1366" s="25"/>
      <c r="I1366" s="25"/>
      <c r="J1366" s="25"/>
    </row>
    <row r="1367" spans="1:27" ht="13.2" customHeight="1" x14ac:dyDescent="0.3">
      <c r="C1367" s="626" t="s">
        <v>826</v>
      </c>
      <c r="D1367" s="260" t="s">
        <v>326</v>
      </c>
      <c r="E1367" s="271"/>
      <c r="F1367" s="271"/>
      <c r="G1367" s="271"/>
      <c r="H1367" s="271"/>
      <c r="I1367" s="271"/>
      <c r="J1367" s="25"/>
    </row>
    <row r="1368" spans="1:27" s="272" customFormat="1" ht="13.2" customHeight="1" x14ac:dyDescent="0.3">
      <c r="A1368" s="260"/>
      <c r="B1368" s="260"/>
      <c r="C1368" s="159"/>
      <c r="D1368" s="24"/>
      <c r="E1368" s="25"/>
      <c r="F1368" s="25"/>
      <c r="G1368" s="24"/>
      <c r="H1368" s="25"/>
      <c r="I1368" s="25"/>
      <c r="J1368" s="304"/>
      <c r="K1368" s="304"/>
      <c r="L1368" s="304"/>
      <c r="M1368" s="304"/>
      <c r="N1368" s="304"/>
      <c r="O1368" s="304"/>
      <c r="P1368" s="304"/>
      <c r="Q1368" s="304"/>
      <c r="R1368" s="475"/>
      <c r="S1368" s="475"/>
      <c r="T1368" s="475"/>
      <c r="U1368" s="475"/>
      <c r="V1368" s="475"/>
      <c r="W1368" s="475"/>
      <c r="X1368" s="475"/>
      <c r="Y1368" s="475"/>
      <c r="Z1368" s="475"/>
      <c r="AA1368" s="475"/>
    </row>
    <row r="1369" spans="1:27" s="277" customFormat="1" ht="13.2" customHeight="1" x14ac:dyDescent="0.3">
      <c r="B1369" s="488"/>
      <c r="C1369" s="547"/>
      <c r="D1369" s="248"/>
      <c r="E1369" s="500"/>
      <c r="F1369" s="500"/>
      <c r="G1369" s="248"/>
      <c r="H1369" s="248"/>
      <c r="I1369" s="248"/>
      <c r="J1369" s="547"/>
      <c r="K1369" s="547"/>
      <c r="L1369" s="547"/>
      <c r="M1369" s="547"/>
      <c r="N1369" s="547"/>
      <c r="O1369" s="282"/>
      <c r="P1369" s="282"/>
      <c r="Q1369" s="282"/>
      <c r="R1369" s="250"/>
      <c r="S1369" s="250"/>
      <c r="T1369" s="250"/>
      <c r="U1369" s="250"/>
      <c r="V1369" s="250"/>
      <c r="W1369" s="250"/>
      <c r="X1369" s="250"/>
      <c r="Y1369" s="250"/>
      <c r="Z1369" s="250"/>
      <c r="AA1369" s="250"/>
    </row>
    <row r="1370" spans="1:27" s="277" customFormat="1" ht="13.2" customHeight="1" x14ac:dyDescent="0.3">
      <c r="B1370" s="248"/>
      <c r="C1370" s="547"/>
      <c r="D1370" s="842" t="s">
        <v>824</v>
      </c>
      <c r="E1370" s="843"/>
      <c r="F1370" s="843"/>
      <c r="G1370" s="843"/>
      <c r="H1370" s="269">
        <v>3517.7933000000003</v>
      </c>
      <c r="I1370" s="269" t="s">
        <v>4</v>
      </c>
      <c r="J1370" s="824"/>
      <c r="K1370" s="825"/>
      <c r="L1370" s="825"/>
      <c r="M1370" s="825"/>
      <c r="N1370" s="825"/>
      <c r="O1370" s="282"/>
      <c r="P1370" s="282"/>
      <c r="Q1370" s="282"/>
      <c r="R1370" s="250"/>
      <c r="S1370" s="250"/>
      <c r="T1370" s="250"/>
      <c r="U1370" s="250"/>
      <c r="V1370" s="250"/>
      <c r="W1370" s="250"/>
      <c r="X1370" s="250"/>
      <c r="Y1370" s="250"/>
      <c r="Z1370" s="250"/>
      <c r="AA1370" s="250"/>
    </row>
    <row r="1371" spans="1:27" ht="13.2" customHeight="1" x14ac:dyDescent="0.3">
      <c r="C1371" s="547"/>
      <c r="D1371" s="24"/>
      <c r="E1371" s="25"/>
      <c r="F1371" s="25"/>
      <c r="G1371" s="24"/>
      <c r="H1371" s="25"/>
      <c r="I1371" s="25"/>
      <c r="J1371" s="282"/>
      <c r="K1371" s="282"/>
      <c r="L1371" s="282"/>
      <c r="M1371" s="282"/>
      <c r="N1371" s="282"/>
      <c r="O1371" s="282"/>
      <c r="P1371" s="282"/>
      <c r="Q1371" s="282"/>
    </row>
    <row r="1372" spans="1:27" ht="13.2" customHeight="1" x14ac:dyDescent="0.3">
      <c r="C1372" s="626" t="s">
        <v>825</v>
      </c>
      <c r="D1372" s="647" t="s">
        <v>327</v>
      </c>
      <c r="E1372" s="271"/>
      <c r="F1372" s="271"/>
      <c r="G1372" s="260"/>
      <c r="H1372" s="271"/>
      <c r="I1372" s="271"/>
      <c r="J1372" s="25"/>
    </row>
    <row r="1373" spans="1:27" ht="13.2" customHeight="1" x14ac:dyDescent="0.3">
      <c r="C1373" s="23"/>
      <c r="D1373" s="24" t="s">
        <v>954</v>
      </c>
      <c r="E1373" s="25"/>
      <c r="F1373" s="25"/>
      <c r="G1373" s="24"/>
      <c r="H1373" s="25"/>
      <c r="I1373" s="25"/>
      <c r="J1373" s="25"/>
    </row>
    <row r="1374" spans="1:27" ht="13.2" customHeight="1" x14ac:dyDescent="0.3">
      <c r="C1374" s="159"/>
      <c r="D1374" s="24"/>
      <c r="E1374" s="25"/>
      <c r="F1374" s="25"/>
      <c r="G1374" s="24"/>
      <c r="H1374" s="25"/>
      <c r="I1374" s="25"/>
      <c r="J1374" s="25"/>
    </row>
    <row r="1375" spans="1:27" ht="13.2" customHeight="1" x14ac:dyDescent="0.3">
      <c r="C1375" s="159"/>
      <c r="D1375" s="842" t="s">
        <v>827</v>
      </c>
      <c r="E1375" s="843"/>
      <c r="F1375" s="843"/>
      <c r="G1375" s="843"/>
      <c r="H1375" s="269">
        <v>4496.3602984031013</v>
      </c>
      <c r="I1375" s="270" t="s">
        <v>4</v>
      </c>
      <c r="J1375" s="25"/>
    </row>
    <row r="1376" spans="1:27" ht="13.2" customHeight="1" x14ac:dyDescent="0.3">
      <c r="C1376" s="159"/>
      <c r="D1376" s="842" t="s">
        <v>1001</v>
      </c>
      <c r="E1376" s="843"/>
      <c r="F1376" s="843"/>
      <c r="G1376" s="843"/>
      <c r="H1376" s="269">
        <v>999.1</v>
      </c>
      <c r="I1376" s="270" t="s">
        <v>4</v>
      </c>
      <c r="J1376" s="25"/>
    </row>
    <row r="1377" spans="3:10" ht="13.2" customHeight="1" x14ac:dyDescent="0.3">
      <c r="C1377" s="159"/>
      <c r="D1377" s="24"/>
      <c r="E1377" s="25"/>
      <c r="F1377" s="25"/>
      <c r="G1377" s="24"/>
      <c r="H1377" s="25"/>
      <c r="I1377" s="25"/>
      <c r="J1377" s="25"/>
    </row>
    <row r="1378" spans="3:10" ht="13.2" customHeight="1" x14ac:dyDescent="0.3">
      <c r="C1378" s="645" t="s">
        <v>829</v>
      </c>
      <c r="D1378" s="260" t="s">
        <v>828</v>
      </c>
      <c r="E1378" s="25"/>
      <c r="F1378" s="25"/>
      <c r="G1378" s="24"/>
      <c r="H1378" s="25"/>
      <c r="I1378" s="25"/>
      <c r="J1378" s="25"/>
    </row>
    <row r="1379" spans="3:10" ht="13.2" customHeight="1" x14ac:dyDescent="0.3">
      <c r="C1379" s="648"/>
      <c r="D1379" s="24"/>
      <c r="E1379" s="25"/>
      <c r="F1379" s="25"/>
      <c r="G1379" s="24"/>
      <c r="H1379" s="25"/>
      <c r="I1379" s="25"/>
      <c r="J1379" s="25"/>
    </row>
    <row r="1380" spans="3:10" ht="13.2" customHeight="1" x14ac:dyDescent="0.3">
      <c r="C1380" s="159"/>
      <c r="D1380" s="277"/>
      <c r="E1380" s="573" t="s">
        <v>293</v>
      </c>
      <c r="F1380" s="574" t="s">
        <v>17</v>
      </c>
      <c r="G1380" s="574" t="s">
        <v>18</v>
      </c>
      <c r="H1380" s="575" t="s">
        <v>125</v>
      </c>
      <c r="I1380" s="250"/>
      <c r="J1380" s="25"/>
    </row>
    <row r="1381" spans="3:10" ht="13.2" customHeight="1" x14ac:dyDescent="0.3">
      <c r="C1381" s="578" t="s">
        <v>283</v>
      </c>
      <c r="D1381" s="576" t="s">
        <v>288</v>
      </c>
      <c r="E1381" s="573">
        <v>3</v>
      </c>
      <c r="F1381" s="573">
        <v>0.6</v>
      </c>
      <c r="G1381" s="573">
        <v>2.1</v>
      </c>
      <c r="H1381" s="577">
        <v>3.7800000000000002</v>
      </c>
      <c r="I1381" s="163"/>
      <c r="J1381" s="25"/>
    </row>
    <row r="1382" spans="3:10" ht="13.2" customHeight="1" x14ac:dyDescent="0.3">
      <c r="C1382" s="578" t="s">
        <v>284</v>
      </c>
      <c r="D1382" s="576" t="s">
        <v>289</v>
      </c>
      <c r="E1382" s="573">
        <v>24</v>
      </c>
      <c r="F1382" s="573">
        <v>0.8</v>
      </c>
      <c r="G1382" s="573">
        <v>2.1</v>
      </c>
      <c r="H1382" s="577">
        <v>40.320000000000007</v>
      </c>
      <c r="I1382" s="163"/>
      <c r="J1382" s="25"/>
    </row>
    <row r="1383" spans="3:10" ht="13.2" customHeight="1" x14ac:dyDescent="0.3">
      <c r="C1383" s="578" t="s">
        <v>285</v>
      </c>
      <c r="D1383" s="576" t="s">
        <v>290</v>
      </c>
      <c r="E1383" s="573">
        <v>6</v>
      </c>
      <c r="F1383" s="573">
        <v>0.9</v>
      </c>
      <c r="G1383" s="573">
        <v>2.1</v>
      </c>
      <c r="H1383" s="577">
        <v>11.34</v>
      </c>
      <c r="I1383" s="163"/>
      <c r="J1383" s="25"/>
    </row>
    <row r="1384" spans="3:10" ht="13.2" customHeight="1" x14ac:dyDescent="0.3">
      <c r="C1384" s="578" t="s">
        <v>286</v>
      </c>
      <c r="D1384" s="576" t="s">
        <v>291</v>
      </c>
      <c r="E1384" s="573">
        <v>4</v>
      </c>
      <c r="F1384" s="573">
        <v>1.4</v>
      </c>
      <c r="G1384" s="573">
        <v>2.1</v>
      </c>
      <c r="H1384" s="577">
        <v>11.76</v>
      </c>
      <c r="I1384" s="163"/>
      <c r="J1384" s="25"/>
    </row>
    <row r="1385" spans="3:10" ht="13.2" customHeight="1" x14ac:dyDescent="0.3">
      <c r="C1385" s="578" t="s">
        <v>287</v>
      </c>
      <c r="D1385" s="576" t="s">
        <v>292</v>
      </c>
      <c r="E1385" s="573">
        <v>2</v>
      </c>
      <c r="F1385" s="573">
        <v>2.0499999999999998</v>
      </c>
      <c r="G1385" s="573">
        <v>2.1</v>
      </c>
      <c r="H1385" s="577">
        <v>8.61</v>
      </c>
      <c r="I1385" s="163"/>
      <c r="J1385" s="25"/>
    </row>
    <row r="1386" spans="3:10" ht="13.2" customHeight="1" x14ac:dyDescent="0.3">
      <c r="C1386" s="23"/>
      <c r="D1386" s="579"/>
      <c r="E1386" s="579"/>
      <c r="F1386" s="579"/>
      <c r="G1386" s="532"/>
      <c r="H1386" s="577">
        <v>75.810000000000016</v>
      </c>
      <c r="I1386" s="579"/>
      <c r="J1386" s="25"/>
    </row>
    <row r="1387" spans="3:10" ht="14.4" x14ac:dyDescent="0.3">
      <c r="C1387" s="23"/>
      <c r="D1387" s="579"/>
      <c r="E1387" s="579"/>
      <c r="F1387" s="579"/>
      <c r="G1387" s="532" t="s">
        <v>473</v>
      </c>
      <c r="H1387" s="577"/>
      <c r="I1387" s="579"/>
      <c r="J1387" s="25"/>
    </row>
    <row r="1388" spans="3:10" ht="13.5" customHeight="1" x14ac:dyDescent="0.3">
      <c r="C1388" s="579"/>
      <c r="D1388" s="579"/>
      <c r="E1388" s="579"/>
      <c r="F1388" s="579"/>
      <c r="G1388" s="532"/>
      <c r="H1388" s="580">
        <v>189.52500000000003</v>
      </c>
      <c r="I1388" s="579"/>
      <c r="J1388" s="25"/>
    </row>
    <row r="1389" spans="3:10" ht="14.4" x14ac:dyDescent="0.3">
      <c r="C1389" s="579"/>
      <c r="D1389" s="24"/>
      <c r="E1389" s="25"/>
      <c r="F1389" s="25"/>
      <c r="G1389" s="24"/>
      <c r="H1389" s="25"/>
      <c r="I1389" s="25"/>
      <c r="J1389" s="25"/>
    </row>
    <row r="1390" spans="3:10" ht="14.4" x14ac:dyDescent="0.3">
      <c r="C1390" s="579"/>
      <c r="D1390" s="842" t="s">
        <v>830</v>
      </c>
      <c r="E1390" s="843"/>
      <c r="F1390" s="843"/>
      <c r="G1390" s="843"/>
      <c r="H1390" s="269">
        <v>189.52500000000003</v>
      </c>
      <c r="I1390" s="270" t="s">
        <v>4</v>
      </c>
      <c r="J1390" s="25"/>
    </row>
    <row r="1391" spans="3:10" ht="15.75" customHeight="1" x14ac:dyDescent="0.3">
      <c r="C1391" s="159"/>
      <c r="D1391" s="24"/>
      <c r="E1391" s="25"/>
      <c r="F1391" s="25"/>
      <c r="G1391" s="24"/>
      <c r="H1391" s="25"/>
      <c r="I1391" s="25"/>
      <c r="J1391" s="25"/>
    </row>
    <row r="1392" spans="3:10" ht="14.4" x14ac:dyDescent="0.3">
      <c r="C1392" s="645" t="s">
        <v>832</v>
      </c>
      <c r="D1392" s="260" t="s">
        <v>831</v>
      </c>
      <c r="E1392" s="25"/>
      <c r="F1392" s="25"/>
      <c r="G1392" s="24"/>
      <c r="H1392" s="25"/>
      <c r="I1392" s="25"/>
      <c r="J1392" s="25"/>
    </row>
    <row r="1393" spans="1:27" x14ac:dyDescent="0.3">
      <c r="C1393" s="159"/>
      <c r="D1393" s="24"/>
      <c r="E1393" s="25"/>
      <c r="F1393" s="25"/>
      <c r="G1393" s="24"/>
      <c r="H1393" s="25"/>
      <c r="I1393" s="25"/>
      <c r="J1393" s="548"/>
      <c r="K1393" s="548"/>
    </row>
    <row r="1394" spans="1:27" ht="14.4" x14ac:dyDescent="0.3">
      <c r="D1394" s="553" t="s">
        <v>17</v>
      </c>
      <c r="E1394" s="553" t="s">
        <v>18</v>
      </c>
      <c r="F1394" s="554" t="s">
        <v>125</v>
      </c>
      <c r="G1394" s="554" t="s">
        <v>89</v>
      </c>
      <c r="H1394" s="554" t="s">
        <v>42</v>
      </c>
      <c r="I1394" s="25"/>
      <c r="J1394" s="25"/>
    </row>
    <row r="1395" spans="1:27" ht="14.4" x14ac:dyDescent="0.3">
      <c r="C1395" s="486">
        <v>1</v>
      </c>
      <c r="D1395" s="555">
        <v>0.8</v>
      </c>
      <c r="E1395" s="556">
        <v>2.1</v>
      </c>
      <c r="F1395" s="482">
        <v>1.6800000000000002</v>
      </c>
      <c r="G1395" s="482">
        <v>1</v>
      </c>
      <c r="H1395" s="482">
        <v>1.6800000000000002</v>
      </c>
      <c r="I1395" s="25"/>
      <c r="J1395" s="25"/>
    </row>
    <row r="1396" spans="1:27" ht="14.4" x14ac:dyDescent="0.3">
      <c r="C1396" s="486">
        <v>2</v>
      </c>
      <c r="D1396" s="582">
        <v>1.4</v>
      </c>
      <c r="E1396" s="541">
        <v>2.1</v>
      </c>
      <c r="F1396" s="482">
        <v>2.94</v>
      </c>
      <c r="G1396" s="482">
        <v>5</v>
      </c>
      <c r="H1396" s="482">
        <v>14.7</v>
      </c>
      <c r="I1396" s="23"/>
      <c r="J1396" s="23"/>
      <c r="K1396" s="23"/>
    </row>
    <row r="1397" spans="1:27" ht="14.4" x14ac:dyDescent="0.3">
      <c r="C1397" s="46">
        <v>3</v>
      </c>
      <c r="D1397" s="882" t="s">
        <v>315</v>
      </c>
      <c r="E1397" s="882"/>
      <c r="F1397" s="482">
        <v>292</v>
      </c>
      <c r="G1397" s="482">
        <v>1</v>
      </c>
      <c r="H1397" s="482">
        <v>292</v>
      </c>
      <c r="I1397" s="23"/>
      <c r="J1397" s="282"/>
      <c r="K1397" s="282"/>
      <c r="L1397" s="547"/>
      <c r="M1397" s="282"/>
    </row>
    <row r="1398" spans="1:27" ht="14.4" x14ac:dyDescent="0.3">
      <c r="D1398" s="24"/>
      <c r="E1398" s="25"/>
      <c r="F1398" s="25"/>
      <c r="G1398" s="24"/>
      <c r="H1398" s="25"/>
      <c r="I1398" s="23"/>
      <c r="J1398" s="282"/>
      <c r="K1398" s="282"/>
      <c r="L1398" s="547"/>
      <c r="M1398" s="282"/>
    </row>
    <row r="1399" spans="1:27" ht="14.4" x14ac:dyDescent="0.3">
      <c r="D1399" s="24"/>
      <c r="E1399" s="25"/>
      <c r="F1399" s="25"/>
      <c r="G1399" s="24"/>
      <c r="H1399" s="18">
        <v>308.38</v>
      </c>
      <c r="I1399" s="23"/>
      <c r="J1399" s="282"/>
      <c r="K1399" s="282"/>
      <c r="L1399" s="547"/>
      <c r="M1399" s="282"/>
    </row>
    <row r="1400" spans="1:27" ht="14.4" x14ac:dyDescent="0.3">
      <c r="C1400" s="159"/>
      <c r="D1400" s="24"/>
      <c r="E1400" s="25"/>
      <c r="F1400" s="25"/>
      <c r="G1400" s="24" t="s">
        <v>474</v>
      </c>
      <c r="H1400" s="25"/>
      <c r="I1400" s="25"/>
      <c r="J1400" s="282"/>
      <c r="K1400" s="282"/>
      <c r="L1400" s="547"/>
      <c r="M1400" s="282"/>
    </row>
    <row r="1401" spans="1:27" x14ac:dyDescent="0.3">
      <c r="C1401" s="159"/>
      <c r="D1401" s="24"/>
      <c r="E1401" s="25"/>
      <c r="F1401" s="25"/>
      <c r="G1401" s="24"/>
      <c r="H1401" s="583">
        <v>616.76</v>
      </c>
      <c r="I1401" s="334" t="s">
        <v>4</v>
      </c>
      <c r="J1401" s="282"/>
      <c r="K1401" s="282"/>
      <c r="L1401" s="282"/>
      <c r="M1401" s="282"/>
    </row>
    <row r="1402" spans="1:27" x14ac:dyDescent="0.3">
      <c r="C1402" s="159"/>
      <c r="D1402" s="297" t="s">
        <v>488</v>
      </c>
      <c r="E1402" s="581"/>
      <c r="F1402" s="301"/>
      <c r="G1402" s="301"/>
      <c r="H1402" s="826">
        <v>338.51999999999992</v>
      </c>
      <c r="I1402" s="334" t="s">
        <v>4</v>
      </c>
      <c r="J1402" s="282"/>
      <c r="K1402" s="282"/>
      <c r="L1402" s="282"/>
      <c r="M1402" s="282"/>
    </row>
    <row r="1403" spans="1:27" x14ac:dyDescent="0.3">
      <c r="C1403" s="159"/>
      <c r="D1403" s="159"/>
      <c r="E1403" s="25"/>
      <c r="F1403" s="25"/>
      <c r="G1403" s="24"/>
      <c r="H1403" s="25"/>
      <c r="I1403" s="25"/>
      <c r="J1403" s="282"/>
      <c r="K1403" s="282"/>
      <c r="L1403" s="282"/>
      <c r="M1403" s="282"/>
    </row>
    <row r="1404" spans="1:27" x14ac:dyDescent="0.3">
      <c r="C1404" s="24"/>
      <c r="D1404" s="24"/>
      <c r="E1404" s="25"/>
      <c r="F1404" s="25"/>
      <c r="G1404" s="24"/>
      <c r="H1404" s="25"/>
      <c r="I1404" s="25"/>
      <c r="J1404" s="282"/>
      <c r="K1404" s="282"/>
      <c r="L1404" s="282"/>
      <c r="M1404" s="282"/>
    </row>
    <row r="1405" spans="1:27" x14ac:dyDescent="0.3">
      <c r="C1405" s="159"/>
      <c r="D1405" s="842" t="s">
        <v>833</v>
      </c>
      <c r="E1405" s="843"/>
      <c r="F1405" s="843"/>
      <c r="G1405" s="843"/>
      <c r="H1405" s="269">
        <v>955.28</v>
      </c>
      <c r="I1405" s="270" t="s">
        <v>4</v>
      </c>
      <c r="J1405" s="282"/>
      <c r="K1405" s="282"/>
      <c r="L1405" s="282"/>
      <c r="M1405" s="282"/>
    </row>
    <row r="1406" spans="1:27" ht="15.75" customHeight="1" x14ac:dyDescent="0.3">
      <c r="C1406" s="159"/>
      <c r="D1406" s="24"/>
      <c r="E1406" s="25"/>
      <c r="F1406" s="25"/>
      <c r="G1406" s="24"/>
      <c r="H1406" s="25"/>
      <c r="I1406" s="25"/>
      <c r="J1406" s="282"/>
      <c r="K1406" s="282"/>
      <c r="L1406" s="282"/>
      <c r="M1406" s="282"/>
    </row>
    <row r="1407" spans="1:27" ht="14.4" x14ac:dyDescent="0.3">
      <c r="C1407" s="645" t="s">
        <v>834</v>
      </c>
      <c r="D1407" s="260" t="s">
        <v>467</v>
      </c>
      <c r="E1407" s="271"/>
      <c r="F1407" s="271"/>
      <c r="G1407" s="260"/>
      <c r="H1407" s="271"/>
      <c r="I1407" s="271"/>
      <c r="J1407" s="282"/>
      <c r="K1407" s="282"/>
      <c r="L1407" s="282"/>
      <c r="M1407" s="282"/>
    </row>
    <row r="1408" spans="1:27" s="272" customFormat="1" x14ac:dyDescent="0.3">
      <c r="A1408" s="260"/>
      <c r="B1408" s="260"/>
      <c r="D1408" s="281"/>
      <c r="E1408" s="25"/>
      <c r="F1408" s="25"/>
      <c r="G1408" s="24"/>
      <c r="H1408" s="25"/>
      <c r="I1408" s="25"/>
      <c r="J1408" s="304"/>
      <c r="K1408" s="304"/>
      <c r="L1408" s="304"/>
      <c r="M1408" s="304"/>
      <c r="N1408" s="475"/>
      <c r="O1408" s="475"/>
      <c r="P1408" s="475"/>
      <c r="Q1408" s="475"/>
      <c r="R1408" s="475"/>
      <c r="S1408" s="475"/>
      <c r="T1408" s="475"/>
      <c r="U1408" s="475"/>
      <c r="V1408" s="475"/>
      <c r="W1408" s="475"/>
      <c r="X1408" s="475"/>
      <c r="Y1408" s="475"/>
      <c r="Z1408" s="475"/>
      <c r="AA1408" s="475"/>
    </row>
    <row r="1409" spans="3:10" x14ac:dyDescent="0.3">
      <c r="C1409" s="23"/>
      <c r="D1409" s="281"/>
      <c r="E1409" s="161" t="s">
        <v>127</v>
      </c>
      <c r="F1409" s="161" t="s">
        <v>12</v>
      </c>
      <c r="G1409" s="161" t="s">
        <v>12</v>
      </c>
      <c r="H1409" s="161" t="s">
        <v>42</v>
      </c>
      <c r="I1409" s="25"/>
      <c r="J1409" s="25"/>
    </row>
    <row r="1410" spans="3:10" x14ac:dyDescent="0.3">
      <c r="C1410" s="159"/>
      <c r="D1410" s="283" t="s">
        <v>5</v>
      </c>
      <c r="E1410" s="163"/>
      <c r="F1410" s="163"/>
      <c r="G1410" s="163"/>
      <c r="H1410" s="163"/>
      <c r="I1410" s="25"/>
      <c r="J1410" s="25"/>
    </row>
    <row r="1411" spans="3:10" x14ac:dyDescent="0.3">
      <c r="C1411" s="159"/>
      <c r="D1411" s="518" t="s">
        <v>328</v>
      </c>
      <c r="E1411" s="163">
        <v>2</v>
      </c>
      <c r="F1411" s="163">
        <v>10.18</v>
      </c>
      <c r="G1411" s="163">
        <v>5.95</v>
      </c>
      <c r="H1411" s="163">
        <v>121.142</v>
      </c>
      <c r="I1411" s="25"/>
      <c r="J1411" s="25"/>
    </row>
    <row r="1412" spans="3:10" x14ac:dyDescent="0.3">
      <c r="C1412" s="159"/>
      <c r="D1412" s="518" t="s">
        <v>235</v>
      </c>
      <c r="E1412" s="163">
        <v>2</v>
      </c>
      <c r="F1412" s="163">
        <v>9.85</v>
      </c>
      <c r="G1412" s="163">
        <v>5.95</v>
      </c>
      <c r="H1412" s="163">
        <v>117.215</v>
      </c>
      <c r="I1412" s="25"/>
      <c r="J1412" s="25"/>
    </row>
    <row r="1413" spans="3:10" x14ac:dyDescent="0.3">
      <c r="C1413" s="159"/>
      <c r="D1413" s="568" t="s">
        <v>236</v>
      </c>
      <c r="E1413" s="163">
        <v>2</v>
      </c>
      <c r="F1413" s="163">
        <v>25</v>
      </c>
      <c r="G1413" s="163">
        <v>1.6</v>
      </c>
      <c r="H1413" s="163">
        <v>80</v>
      </c>
      <c r="I1413" s="25"/>
      <c r="J1413" s="25"/>
    </row>
    <row r="1414" spans="3:10" x14ac:dyDescent="0.3">
      <c r="C1414" s="159"/>
      <c r="D1414" s="569" t="s">
        <v>329</v>
      </c>
      <c r="E1414" s="163">
        <v>2</v>
      </c>
      <c r="F1414" s="163">
        <v>3.4</v>
      </c>
      <c r="G1414" s="163">
        <v>2</v>
      </c>
      <c r="H1414" s="163">
        <v>13.6</v>
      </c>
      <c r="I1414" s="25"/>
      <c r="J1414" s="25"/>
    </row>
    <row r="1415" spans="3:10" x14ac:dyDescent="0.3">
      <c r="C1415" s="159"/>
      <c r="D1415" s="570" t="s">
        <v>238</v>
      </c>
      <c r="E1415" s="163">
        <v>2</v>
      </c>
      <c r="F1415" s="163">
        <v>2.9</v>
      </c>
      <c r="G1415" s="163">
        <v>4.8499999999999996</v>
      </c>
      <c r="H1415" s="163">
        <v>28.129999999999995</v>
      </c>
      <c r="I1415" s="25"/>
      <c r="J1415" s="25"/>
    </row>
    <row r="1416" spans="3:10" x14ac:dyDescent="0.3">
      <c r="C1416" s="159"/>
      <c r="D1416" s="518" t="s">
        <v>239</v>
      </c>
      <c r="E1416" s="163">
        <v>1</v>
      </c>
      <c r="F1416" s="163">
        <v>4.8499999999999996</v>
      </c>
      <c r="G1416" s="163">
        <v>5.95</v>
      </c>
      <c r="H1416" s="163">
        <v>28.857499999999998</v>
      </c>
      <c r="I1416" s="25"/>
      <c r="J1416" s="25"/>
    </row>
    <row r="1417" spans="3:10" x14ac:dyDescent="0.3">
      <c r="C1417" s="159"/>
      <c r="D1417" s="568" t="s">
        <v>240</v>
      </c>
      <c r="E1417" s="163">
        <v>4</v>
      </c>
      <c r="F1417" s="163">
        <v>4.8499999999999996</v>
      </c>
      <c r="G1417" s="163">
        <v>1.8</v>
      </c>
      <c r="H1417" s="163">
        <v>34.92</v>
      </c>
      <c r="I1417" s="25"/>
      <c r="J1417" s="25"/>
    </row>
    <row r="1418" spans="3:10" x14ac:dyDescent="0.3">
      <c r="C1418" s="159"/>
      <c r="D1418" s="568" t="s">
        <v>335</v>
      </c>
      <c r="E1418" s="163">
        <v>4</v>
      </c>
      <c r="F1418" s="163">
        <v>15.2</v>
      </c>
      <c r="G1418" s="163">
        <v>1.8</v>
      </c>
      <c r="H1418" s="163">
        <v>109.44</v>
      </c>
      <c r="I1418" s="25"/>
      <c r="J1418" s="25"/>
    </row>
    <row r="1419" spans="3:10" x14ac:dyDescent="0.3">
      <c r="C1419" s="159"/>
      <c r="D1419" s="568" t="s">
        <v>243</v>
      </c>
      <c r="E1419" s="163">
        <v>2</v>
      </c>
      <c r="F1419" s="163">
        <v>4.8499999999999996</v>
      </c>
      <c r="G1419" s="163">
        <v>1.8</v>
      </c>
      <c r="H1419" s="163">
        <v>17.46</v>
      </c>
      <c r="I1419" s="25"/>
      <c r="J1419" s="25"/>
    </row>
    <row r="1420" spans="3:10" x14ac:dyDescent="0.3">
      <c r="C1420" s="159"/>
      <c r="D1420" s="568" t="s">
        <v>237</v>
      </c>
      <c r="E1420" s="163">
        <v>2</v>
      </c>
      <c r="F1420" s="163">
        <v>25.2</v>
      </c>
      <c r="G1420" s="163">
        <v>1.6</v>
      </c>
      <c r="H1420" s="163">
        <v>80.64</v>
      </c>
      <c r="I1420" s="25"/>
      <c r="J1420" s="25"/>
    </row>
    <row r="1421" spans="3:10" x14ac:dyDescent="0.3">
      <c r="C1421" s="159"/>
      <c r="D1421" s="569"/>
      <c r="E1421" s="163">
        <v>2</v>
      </c>
      <c r="F1421" s="163">
        <v>5.4</v>
      </c>
      <c r="G1421" s="163">
        <v>2</v>
      </c>
      <c r="H1421" s="163">
        <v>21.6</v>
      </c>
      <c r="I1421" s="25"/>
      <c r="J1421" s="25"/>
    </row>
    <row r="1422" spans="3:10" x14ac:dyDescent="0.3">
      <c r="C1422" s="159"/>
      <c r="D1422" s="571" t="s">
        <v>244</v>
      </c>
      <c r="E1422" s="163">
        <v>2</v>
      </c>
      <c r="F1422" s="163">
        <v>10.18</v>
      </c>
      <c r="G1422" s="163">
        <v>5.95</v>
      </c>
      <c r="H1422" s="163">
        <v>121.142</v>
      </c>
      <c r="I1422" s="25"/>
      <c r="J1422" s="25"/>
    </row>
    <row r="1423" spans="3:10" x14ac:dyDescent="0.3">
      <c r="C1423" s="159"/>
      <c r="D1423" s="568" t="s">
        <v>330</v>
      </c>
      <c r="E1423" s="163">
        <v>2</v>
      </c>
      <c r="F1423" s="163">
        <v>4.8499999999999996</v>
      </c>
      <c r="G1423" s="163">
        <v>5.95</v>
      </c>
      <c r="H1423" s="163">
        <v>57.714999999999996</v>
      </c>
      <c r="I1423" s="25"/>
      <c r="J1423" s="25"/>
    </row>
    <row r="1424" spans="3:10" x14ac:dyDescent="0.3">
      <c r="C1424" s="159"/>
      <c r="D1424" s="569" t="s">
        <v>273</v>
      </c>
      <c r="E1424" s="163">
        <v>1</v>
      </c>
      <c r="F1424" s="163">
        <v>4.8499999999999996</v>
      </c>
      <c r="G1424" s="163">
        <v>6.1</v>
      </c>
      <c r="H1424" s="163">
        <v>29.584999999999997</v>
      </c>
      <c r="I1424" s="25"/>
      <c r="J1424" s="25"/>
    </row>
    <row r="1425" spans="3:10" x14ac:dyDescent="0.3">
      <c r="C1425" s="159"/>
      <c r="D1425" s="570" t="s">
        <v>245</v>
      </c>
      <c r="E1425" s="163">
        <v>4</v>
      </c>
      <c r="F1425" s="163">
        <v>4.8499999999999996</v>
      </c>
      <c r="G1425" s="163">
        <v>2.9</v>
      </c>
      <c r="H1425" s="163">
        <v>56.259999999999991</v>
      </c>
      <c r="I1425" s="25"/>
      <c r="J1425" s="25"/>
    </row>
    <row r="1426" spans="3:10" x14ac:dyDescent="0.3">
      <c r="C1426" s="159"/>
      <c r="D1426" s="568" t="s">
        <v>246</v>
      </c>
      <c r="E1426" s="163">
        <v>2</v>
      </c>
      <c r="F1426" s="163">
        <v>2.35</v>
      </c>
      <c r="G1426" s="163">
        <v>1.2</v>
      </c>
      <c r="H1426" s="163">
        <v>5.64</v>
      </c>
      <c r="I1426" s="25"/>
      <c r="J1426" s="25"/>
    </row>
    <row r="1427" spans="3:10" x14ac:dyDescent="0.3">
      <c r="C1427" s="159"/>
      <c r="D1427" s="568" t="s">
        <v>247</v>
      </c>
      <c r="E1427" s="163">
        <v>1</v>
      </c>
      <c r="F1427" s="163">
        <v>10</v>
      </c>
      <c r="G1427" s="163">
        <v>4.8499999999999996</v>
      </c>
      <c r="H1427" s="163">
        <v>48.5</v>
      </c>
      <c r="I1427" s="25"/>
      <c r="J1427" s="25"/>
    </row>
    <row r="1428" spans="3:10" x14ac:dyDescent="0.3">
      <c r="C1428" s="159"/>
      <c r="D1428" s="568" t="s">
        <v>336</v>
      </c>
      <c r="E1428" s="163">
        <v>1</v>
      </c>
      <c r="F1428" s="163">
        <v>8</v>
      </c>
      <c r="G1428" s="163">
        <v>4.8499999999999996</v>
      </c>
      <c r="H1428" s="163">
        <v>38.799999999999997</v>
      </c>
      <c r="I1428" s="25"/>
      <c r="J1428" s="25"/>
    </row>
    <row r="1429" spans="3:10" x14ac:dyDescent="0.3">
      <c r="C1429" s="159"/>
      <c r="D1429" s="571" t="s">
        <v>248</v>
      </c>
      <c r="E1429" s="163">
        <v>1</v>
      </c>
      <c r="F1429" s="163">
        <v>2</v>
      </c>
      <c r="G1429" s="163">
        <v>1.8</v>
      </c>
      <c r="H1429" s="163">
        <v>3.6</v>
      </c>
      <c r="I1429" s="25"/>
      <c r="J1429" s="25"/>
    </row>
    <row r="1430" spans="3:10" x14ac:dyDescent="0.3">
      <c r="C1430" s="159"/>
      <c r="D1430" s="568" t="s">
        <v>249</v>
      </c>
      <c r="E1430" s="163">
        <v>1</v>
      </c>
      <c r="F1430" s="163">
        <v>2.6</v>
      </c>
      <c r="G1430" s="163">
        <v>2</v>
      </c>
      <c r="H1430" s="163">
        <v>5.2</v>
      </c>
      <c r="I1430" s="25"/>
      <c r="J1430" s="25"/>
    </row>
    <row r="1431" spans="3:10" x14ac:dyDescent="0.3">
      <c r="C1431" s="159"/>
      <c r="D1431" s="569"/>
      <c r="E1431" s="163">
        <v>1</v>
      </c>
      <c r="F1431" s="163">
        <v>4.8499999999999996</v>
      </c>
      <c r="G1431" s="163">
        <v>4.5</v>
      </c>
      <c r="H1431" s="163">
        <v>21.824999999999999</v>
      </c>
      <c r="I1431" s="25"/>
      <c r="J1431" s="25"/>
    </row>
    <row r="1432" spans="3:10" x14ac:dyDescent="0.3">
      <c r="C1432" s="159"/>
      <c r="D1432" s="569" t="s">
        <v>250</v>
      </c>
      <c r="E1432" s="163">
        <v>2</v>
      </c>
      <c r="F1432" s="163">
        <v>4.8499999999999996</v>
      </c>
      <c r="G1432" s="163">
        <v>1.8</v>
      </c>
      <c r="H1432" s="163">
        <v>17.46</v>
      </c>
      <c r="I1432" s="25"/>
      <c r="J1432" s="25"/>
    </row>
    <row r="1433" spans="3:10" x14ac:dyDescent="0.3">
      <c r="C1433" s="159"/>
      <c r="D1433" s="277"/>
      <c r="E1433" s="250"/>
      <c r="F1433" s="250"/>
      <c r="G1433" s="250"/>
      <c r="H1433" s="479">
        <v>1058.7315000000001</v>
      </c>
      <c r="I1433" s="25"/>
      <c r="J1433" s="25"/>
    </row>
    <row r="1434" spans="3:10" x14ac:dyDescent="0.3">
      <c r="C1434" s="159"/>
      <c r="D1434" s="24"/>
      <c r="E1434" s="25"/>
      <c r="F1434" s="25"/>
      <c r="G1434" s="24"/>
      <c r="H1434" s="25"/>
      <c r="I1434" s="25"/>
      <c r="J1434" s="25"/>
    </row>
    <row r="1435" spans="3:10" x14ac:dyDescent="0.3">
      <c r="C1435" s="159"/>
      <c r="D1435" s="842" t="s">
        <v>835</v>
      </c>
      <c r="E1435" s="843"/>
      <c r="F1435" s="843"/>
      <c r="G1435" s="843"/>
      <c r="H1435" s="269">
        <v>1058.7315000000001</v>
      </c>
      <c r="I1435" s="270" t="s">
        <v>20</v>
      </c>
      <c r="J1435" s="25"/>
    </row>
    <row r="1436" spans="3:10" ht="15.75" customHeight="1" x14ac:dyDescent="0.3">
      <c r="C1436" s="159"/>
      <c r="D1436" s="24"/>
      <c r="E1436" s="25"/>
      <c r="F1436" s="25"/>
      <c r="G1436" s="24"/>
      <c r="H1436" s="25"/>
      <c r="I1436" s="25"/>
      <c r="J1436" s="25"/>
    </row>
    <row r="1437" spans="3:10" x14ac:dyDescent="0.3">
      <c r="C1437" s="159"/>
      <c r="D1437" s="24"/>
      <c r="E1437" s="25"/>
      <c r="F1437" s="25"/>
      <c r="G1437" s="24"/>
      <c r="H1437" s="25"/>
      <c r="I1437" s="25"/>
      <c r="J1437" s="25"/>
    </row>
    <row r="1438" spans="3:10" x14ac:dyDescent="0.3">
      <c r="C1438" s="626">
        <v>12</v>
      </c>
      <c r="D1438" s="603" t="s">
        <v>496</v>
      </c>
      <c r="E1438" s="282"/>
      <c r="F1438" s="282"/>
      <c r="G1438" s="282"/>
      <c r="H1438" s="282"/>
      <c r="I1438" s="282"/>
      <c r="J1438" s="25"/>
    </row>
    <row r="1439" spans="3:10" x14ac:dyDescent="0.3">
      <c r="C1439" s="23"/>
      <c r="D1439" s="24"/>
      <c r="E1439" s="25"/>
      <c r="F1439" s="25"/>
      <c r="G1439" s="24"/>
      <c r="H1439" s="25"/>
      <c r="I1439" s="25"/>
      <c r="J1439" s="25"/>
    </row>
    <row r="1440" spans="3:10" ht="14.4" x14ac:dyDescent="0.3">
      <c r="C1440" s="159"/>
      <c r="D1440" s="558" t="s">
        <v>494</v>
      </c>
      <c r="E1440" s="242" t="s">
        <v>12</v>
      </c>
      <c r="F1440" s="242" t="s">
        <v>127</v>
      </c>
      <c r="G1440" s="242" t="s">
        <v>127</v>
      </c>
      <c r="H1440" s="242"/>
      <c r="I1440" s="248"/>
      <c r="J1440" s="25"/>
    </row>
    <row r="1441" spans="3:13" ht="14.4" x14ac:dyDescent="0.3">
      <c r="C1441" s="159"/>
      <c r="D1441" s="248" t="s">
        <v>498</v>
      </c>
      <c r="E1441" s="564">
        <v>0.15</v>
      </c>
      <c r="F1441" s="564">
        <v>59</v>
      </c>
      <c r="G1441" s="828">
        <v>2</v>
      </c>
      <c r="H1441" s="564">
        <v>17.7</v>
      </c>
      <c r="I1441" s="248"/>
      <c r="J1441" s="25"/>
    </row>
    <row r="1442" spans="3:13" ht="14.4" x14ac:dyDescent="0.3">
      <c r="C1442" s="159"/>
      <c r="D1442" s="248"/>
      <c r="E1442" s="482">
        <v>1</v>
      </c>
      <c r="F1442" s="482">
        <v>59</v>
      </c>
      <c r="G1442" s="829">
        <v>2</v>
      </c>
      <c r="H1442" s="482">
        <v>118</v>
      </c>
      <c r="I1442" s="248"/>
      <c r="J1442" s="25"/>
    </row>
    <row r="1443" spans="3:13" ht="14.4" x14ac:dyDescent="0.3">
      <c r="C1443" s="159"/>
      <c r="D1443" s="248"/>
      <c r="E1443" s="482">
        <v>1.5439000000000001</v>
      </c>
      <c r="F1443" s="482">
        <v>59</v>
      </c>
      <c r="G1443" s="829">
        <v>2</v>
      </c>
      <c r="H1443" s="482">
        <v>182.18020000000001</v>
      </c>
      <c r="I1443" s="248"/>
      <c r="J1443" s="25"/>
    </row>
    <row r="1444" spans="3:13" ht="14.4" x14ac:dyDescent="0.3">
      <c r="C1444" s="159"/>
      <c r="D1444" s="248"/>
      <c r="E1444" s="482">
        <v>2.4</v>
      </c>
      <c r="F1444" s="482">
        <v>59</v>
      </c>
      <c r="G1444" s="829">
        <v>2</v>
      </c>
      <c r="H1444" s="482">
        <v>283.2</v>
      </c>
      <c r="I1444" s="248"/>
      <c r="J1444" s="25"/>
    </row>
    <row r="1445" spans="3:13" ht="14.4" x14ac:dyDescent="0.3">
      <c r="C1445" s="159"/>
      <c r="D1445" s="248"/>
      <c r="E1445" s="482">
        <v>0.15</v>
      </c>
      <c r="F1445" s="482">
        <v>59</v>
      </c>
      <c r="G1445" s="829">
        <v>2</v>
      </c>
      <c r="H1445" s="533">
        <v>17.7</v>
      </c>
      <c r="I1445" s="248"/>
      <c r="J1445" s="25"/>
    </row>
    <row r="1446" spans="3:13" ht="14.4" x14ac:dyDescent="0.3">
      <c r="C1446" s="159"/>
      <c r="D1446" s="248"/>
      <c r="E1446" s="249"/>
      <c r="F1446" s="249"/>
      <c r="G1446" s="830"/>
      <c r="H1446" s="553">
        <v>618.78020000000004</v>
      </c>
      <c r="I1446" s="248"/>
      <c r="J1446" s="25"/>
    </row>
    <row r="1447" spans="3:13" ht="14.4" x14ac:dyDescent="0.3">
      <c r="C1447" s="159"/>
      <c r="D1447" s="248"/>
      <c r="E1447" s="249"/>
      <c r="F1447" s="249"/>
      <c r="G1447" s="830"/>
      <c r="H1447" s="832"/>
      <c r="I1447" s="248"/>
      <c r="J1447" s="25"/>
    </row>
    <row r="1448" spans="3:13" ht="14.4" x14ac:dyDescent="0.3">
      <c r="C1448" s="159"/>
      <c r="D1448" s="558" t="s">
        <v>493</v>
      </c>
      <c r="E1448" s="833" t="s">
        <v>12</v>
      </c>
      <c r="F1448" s="833" t="s">
        <v>12</v>
      </c>
      <c r="G1448" s="838" t="s">
        <v>89</v>
      </c>
      <c r="H1448" s="834"/>
      <c r="I1448" s="248"/>
      <c r="J1448" s="25"/>
    </row>
    <row r="1449" spans="3:13" ht="14.4" x14ac:dyDescent="0.3">
      <c r="C1449" s="159"/>
      <c r="D1449" s="248" t="s">
        <v>498</v>
      </c>
      <c r="E1449" s="564">
        <v>20</v>
      </c>
      <c r="F1449" s="564">
        <v>5.7</v>
      </c>
      <c r="G1449" s="829">
        <v>1</v>
      </c>
      <c r="H1449" s="564">
        <v>114</v>
      </c>
      <c r="I1449" s="248"/>
      <c r="J1449" s="25"/>
    </row>
    <row r="1450" spans="3:13" ht="14.4" x14ac:dyDescent="0.3">
      <c r="C1450" s="159"/>
      <c r="D1450" s="248"/>
      <c r="E1450" s="482">
        <v>20</v>
      </c>
      <c r="F1450" s="482">
        <v>0.43</v>
      </c>
      <c r="G1450" s="829">
        <v>2</v>
      </c>
      <c r="H1450" s="482">
        <v>17.2</v>
      </c>
      <c r="I1450" s="248"/>
      <c r="J1450" s="25"/>
    </row>
    <row r="1451" spans="3:13" ht="14.4" x14ac:dyDescent="0.3">
      <c r="C1451" s="159"/>
      <c r="D1451" s="248"/>
      <c r="E1451" s="482">
        <v>5.4</v>
      </c>
      <c r="F1451" s="482">
        <v>0.43</v>
      </c>
      <c r="G1451" s="829">
        <v>2</v>
      </c>
      <c r="H1451" s="482">
        <v>4.6440000000000001</v>
      </c>
      <c r="I1451" s="248"/>
      <c r="J1451" s="25"/>
    </row>
    <row r="1452" spans="3:13" ht="14.4" x14ac:dyDescent="0.3">
      <c r="C1452" s="159"/>
      <c r="D1452" s="248"/>
      <c r="E1452" s="249"/>
      <c r="F1452" s="249"/>
      <c r="G1452" s="830"/>
      <c r="H1452" s="553">
        <v>135.84399999999999</v>
      </c>
      <c r="I1452" s="248"/>
      <c r="J1452" s="25"/>
      <c r="K1452" s="282"/>
      <c r="L1452" s="282"/>
      <c r="M1452" s="282"/>
    </row>
    <row r="1453" spans="3:13" ht="14.4" x14ac:dyDescent="0.3">
      <c r="C1453" s="159"/>
      <c r="D1453" s="248"/>
      <c r="E1453" s="249"/>
      <c r="F1453" s="249"/>
      <c r="G1453" s="830"/>
      <c r="H1453" s="249"/>
      <c r="I1453" s="248"/>
      <c r="J1453" s="25"/>
      <c r="K1453" s="282"/>
      <c r="L1453" s="282"/>
      <c r="M1453" s="282"/>
    </row>
    <row r="1454" spans="3:13" ht="14.4" x14ac:dyDescent="0.3">
      <c r="C1454" s="159"/>
      <c r="D1454" s="572" t="s">
        <v>495</v>
      </c>
      <c r="E1454" s="173" t="s">
        <v>12</v>
      </c>
      <c r="F1454" s="173" t="s">
        <v>12</v>
      </c>
      <c r="G1454" s="838" t="s">
        <v>127</v>
      </c>
      <c r="H1454" s="173"/>
      <c r="I1454" s="248"/>
      <c r="J1454" s="25"/>
      <c r="K1454" s="282"/>
      <c r="L1454" s="282"/>
      <c r="M1454" s="282"/>
    </row>
    <row r="1455" spans="3:13" ht="14.4" x14ac:dyDescent="0.3">
      <c r="C1455" s="159"/>
      <c r="D1455" s="248" t="s">
        <v>498</v>
      </c>
      <c r="E1455" s="564">
        <v>4.7</v>
      </c>
      <c r="F1455" s="564">
        <v>21.34</v>
      </c>
      <c r="G1455" s="828">
        <v>2</v>
      </c>
      <c r="H1455" s="564">
        <v>200.596</v>
      </c>
      <c r="I1455" s="248"/>
      <c r="J1455" s="25"/>
      <c r="K1455" s="282"/>
      <c r="L1455" s="282"/>
      <c r="M1455" s="282"/>
    </row>
    <row r="1456" spans="3:13" ht="14.4" x14ac:dyDescent="0.3">
      <c r="C1456" s="159"/>
      <c r="D1456" s="248"/>
      <c r="E1456" s="482">
        <v>2</v>
      </c>
      <c r="F1456" s="482">
        <v>1.2450000000000001</v>
      </c>
      <c r="G1456" s="829">
        <v>1</v>
      </c>
      <c r="H1456" s="482">
        <v>2.4900000000000002</v>
      </c>
      <c r="I1456" s="248"/>
      <c r="J1456" s="25"/>
      <c r="K1456" s="282"/>
      <c r="L1456" s="282"/>
      <c r="M1456" s="282"/>
    </row>
    <row r="1457" spans="3:13" ht="14.4" x14ac:dyDescent="0.3">
      <c r="C1457" s="159"/>
      <c r="D1457" s="248"/>
      <c r="E1457" s="482">
        <v>23.34</v>
      </c>
      <c r="F1457" s="482">
        <v>0.5</v>
      </c>
      <c r="G1457" s="829">
        <v>2</v>
      </c>
      <c r="H1457" s="482">
        <v>23.34</v>
      </c>
      <c r="I1457" s="248"/>
      <c r="J1457" s="25"/>
      <c r="K1457" s="282"/>
      <c r="L1457" s="282"/>
      <c r="M1457" s="282"/>
    </row>
    <row r="1458" spans="3:13" ht="14.4" x14ac:dyDescent="0.3">
      <c r="C1458" s="159"/>
      <c r="D1458" s="248"/>
      <c r="E1458" s="482">
        <v>5.7</v>
      </c>
      <c r="F1458" s="482">
        <v>0.5</v>
      </c>
      <c r="G1458" s="829">
        <v>2</v>
      </c>
      <c r="H1458" s="533">
        <v>5.7</v>
      </c>
      <c r="I1458" s="248"/>
      <c r="J1458" s="25"/>
      <c r="K1458" s="282"/>
      <c r="L1458" s="282"/>
      <c r="M1458" s="282"/>
    </row>
    <row r="1459" spans="3:13" ht="14.4" x14ac:dyDescent="0.3">
      <c r="C1459" s="159"/>
      <c r="D1459" s="248"/>
      <c r="E1459" s="249"/>
      <c r="F1459" s="249"/>
      <c r="G1459" s="830"/>
      <c r="H1459" s="553">
        <v>232.126</v>
      </c>
      <c r="I1459" s="248"/>
      <c r="J1459" s="25"/>
      <c r="K1459" s="282"/>
      <c r="L1459" s="282"/>
      <c r="M1459" s="282"/>
    </row>
    <row r="1460" spans="3:13" ht="14.4" x14ac:dyDescent="0.3">
      <c r="C1460" s="159"/>
      <c r="D1460" s="248"/>
      <c r="E1460" s="249"/>
      <c r="F1460" s="249"/>
      <c r="G1460" s="830"/>
      <c r="H1460" s="249"/>
      <c r="I1460" s="248"/>
      <c r="J1460" s="25"/>
    </row>
    <row r="1461" spans="3:13" ht="14.4" x14ac:dyDescent="0.3">
      <c r="C1461" s="159"/>
      <c r="D1461" s="585" t="s">
        <v>499</v>
      </c>
      <c r="E1461" s="835" t="s">
        <v>12</v>
      </c>
      <c r="F1461" s="836" t="s">
        <v>12</v>
      </c>
      <c r="G1461" s="839" t="s">
        <v>127</v>
      </c>
      <c r="H1461" s="837"/>
      <c r="I1461" s="248"/>
      <c r="J1461" s="25"/>
    </row>
    <row r="1462" spans="3:13" ht="14.4" x14ac:dyDescent="0.3">
      <c r="C1462" s="159"/>
      <c r="D1462" s="248" t="s">
        <v>498</v>
      </c>
      <c r="E1462" s="564">
        <v>5.0810000000000004</v>
      </c>
      <c r="F1462" s="564">
        <v>1.84</v>
      </c>
      <c r="G1462" s="828">
        <v>1</v>
      </c>
      <c r="H1462" s="564">
        <v>9.3490400000000005</v>
      </c>
      <c r="I1462" s="248"/>
      <c r="J1462" s="25"/>
    </row>
    <row r="1463" spans="3:13" ht="14.4" x14ac:dyDescent="0.3">
      <c r="C1463" s="159"/>
      <c r="D1463" s="248"/>
      <c r="E1463" s="482">
        <v>5.0810000000000004</v>
      </c>
      <c r="F1463" s="482">
        <v>0.45</v>
      </c>
      <c r="G1463" s="829">
        <v>2</v>
      </c>
      <c r="H1463" s="482">
        <v>4.5729000000000006</v>
      </c>
      <c r="I1463" s="248"/>
      <c r="J1463" s="25"/>
    </row>
    <row r="1464" spans="3:13" ht="14.4" x14ac:dyDescent="0.3">
      <c r="C1464" s="159"/>
      <c r="D1464" s="248"/>
      <c r="E1464" s="482">
        <v>1.83</v>
      </c>
      <c r="F1464" s="482">
        <v>0.45</v>
      </c>
      <c r="G1464" s="829">
        <v>2</v>
      </c>
      <c r="H1464" s="533">
        <v>1.647</v>
      </c>
      <c r="I1464" s="248"/>
      <c r="J1464" s="25"/>
    </row>
    <row r="1465" spans="3:13" ht="14.4" x14ac:dyDescent="0.3">
      <c r="C1465" s="159"/>
      <c r="D1465" s="248"/>
      <c r="E1465" s="249"/>
      <c r="F1465" s="249"/>
      <c r="G1465" s="830"/>
      <c r="H1465" s="553">
        <v>15.568940000000001</v>
      </c>
      <c r="I1465" s="23"/>
      <c r="J1465" s="23"/>
    </row>
    <row r="1466" spans="3:13" ht="14.4" x14ac:dyDescent="0.3">
      <c r="C1466" s="159"/>
      <c r="D1466" s="248"/>
      <c r="E1466" s="248"/>
      <c r="F1466" s="248"/>
      <c r="G1466" s="840"/>
      <c r="H1466" s="248"/>
      <c r="I1466" s="827"/>
      <c r="J1466" s="25"/>
    </row>
    <row r="1467" spans="3:13" ht="11.25" customHeight="1" x14ac:dyDescent="0.3">
      <c r="C1467" s="159"/>
      <c r="D1467" s="248"/>
      <c r="E1467" s="248"/>
      <c r="F1467" s="248"/>
      <c r="G1467" s="840"/>
      <c r="H1467" s="248"/>
      <c r="I1467" s="248"/>
      <c r="J1467" s="25"/>
    </row>
    <row r="1468" spans="3:13" ht="14.4" hidden="1" x14ac:dyDescent="0.3">
      <c r="C1468" s="159"/>
      <c r="D1468" s="46" t="s">
        <v>492</v>
      </c>
      <c r="E1468" s="586" t="s">
        <v>12</v>
      </c>
      <c r="F1468" s="552" t="s">
        <v>12</v>
      </c>
      <c r="G1468" s="841" t="s">
        <v>89</v>
      </c>
      <c r="H1468" s="500"/>
      <c r="I1468" s="248"/>
      <c r="J1468" s="25"/>
    </row>
    <row r="1469" spans="3:13" ht="14.4" x14ac:dyDescent="0.3">
      <c r="C1469" s="159"/>
      <c r="D1469" s="248" t="s">
        <v>498</v>
      </c>
      <c r="E1469" s="564">
        <v>55.3</v>
      </c>
      <c r="F1469" s="564">
        <v>1</v>
      </c>
      <c r="G1469" s="829">
        <v>1</v>
      </c>
      <c r="H1469" s="482">
        <v>55.3</v>
      </c>
      <c r="I1469" s="248"/>
      <c r="J1469" s="25"/>
    </row>
    <row r="1470" spans="3:13" ht="14.4" x14ac:dyDescent="0.3">
      <c r="C1470" s="159"/>
      <c r="D1470" s="248"/>
      <c r="E1470" s="482">
        <v>-6.05</v>
      </c>
      <c r="F1470" s="482">
        <v>1</v>
      </c>
      <c r="G1470" s="829">
        <v>1</v>
      </c>
      <c r="H1470" s="482">
        <v>-6.05</v>
      </c>
      <c r="I1470" s="248"/>
      <c r="J1470" s="25"/>
    </row>
    <row r="1471" spans="3:13" ht="14.4" x14ac:dyDescent="0.3">
      <c r="C1471" s="159"/>
      <c r="D1471" s="248"/>
      <c r="E1471" s="482">
        <v>-5.4</v>
      </c>
      <c r="F1471" s="482">
        <v>5.0999999999999996</v>
      </c>
      <c r="G1471" s="829">
        <v>2</v>
      </c>
      <c r="H1471" s="482">
        <v>-55.08</v>
      </c>
      <c r="I1471" s="248"/>
      <c r="J1471" s="25"/>
    </row>
    <row r="1472" spans="3:13" ht="14.4" x14ac:dyDescent="0.3">
      <c r="C1472" s="159"/>
      <c r="D1472" s="248"/>
      <c r="E1472" s="482">
        <v>2</v>
      </c>
      <c r="F1472" s="482">
        <v>0.3</v>
      </c>
      <c r="G1472" s="829">
        <v>10</v>
      </c>
      <c r="H1472" s="482">
        <v>6</v>
      </c>
      <c r="I1472" s="248"/>
      <c r="J1472" s="25"/>
    </row>
    <row r="1473" spans="3:10" ht="14.4" x14ac:dyDescent="0.3">
      <c r="C1473" s="159"/>
      <c r="D1473" s="248"/>
      <c r="E1473" s="482">
        <v>0.25</v>
      </c>
      <c r="F1473" s="482">
        <v>0.3</v>
      </c>
      <c r="G1473" s="829">
        <v>10</v>
      </c>
      <c r="H1473" s="482">
        <v>0.75</v>
      </c>
      <c r="I1473" s="248"/>
      <c r="J1473" s="25"/>
    </row>
    <row r="1474" spans="3:10" ht="14.4" x14ac:dyDescent="0.3">
      <c r="C1474" s="159"/>
      <c r="D1474" s="248"/>
      <c r="E1474" s="482">
        <v>6</v>
      </c>
      <c r="F1474" s="482">
        <v>0.3</v>
      </c>
      <c r="G1474" s="829">
        <v>2</v>
      </c>
      <c r="H1474" s="482">
        <v>3.5999999999999996</v>
      </c>
      <c r="I1474" s="248"/>
      <c r="J1474" s="25"/>
    </row>
    <row r="1475" spans="3:10" ht="14.4" x14ac:dyDescent="0.3">
      <c r="C1475" s="159"/>
      <c r="D1475" s="248"/>
      <c r="E1475" s="482">
        <v>55.3</v>
      </c>
      <c r="F1475" s="482">
        <v>0.3</v>
      </c>
      <c r="G1475" s="829">
        <v>1</v>
      </c>
      <c r="H1475" s="482">
        <v>16.59</v>
      </c>
      <c r="I1475" s="248"/>
      <c r="J1475" s="25"/>
    </row>
    <row r="1476" spans="3:10" ht="14.4" x14ac:dyDescent="0.3">
      <c r="C1476" s="159"/>
      <c r="D1476" s="248"/>
      <c r="E1476" s="482">
        <v>3.2</v>
      </c>
      <c r="F1476" s="482">
        <v>0.3</v>
      </c>
      <c r="G1476" s="829">
        <v>4</v>
      </c>
      <c r="H1476" s="482">
        <v>3.84</v>
      </c>
      <c r="I1476" s="248"/>
      <c r="J1476" s="25"/>
    </row>
    <row r="1477" spans="3:10" ht="14.4" x14ac:dyDescent="0.3">
      <c r="C1477" s="159"/>
      <c r="D1477" s="248"/>
      <c r="E1477" s="482">
        <v>5</v>
      </c>
      <c r="F1477" s="482">
        <v>0.3</v>
      </c>
      <c r="G1477" s="829">
        <v>2</v>
      </c>
      <c r="H1477" s="482">
        <v>3</v>
      </c>
      <c r="I1477" s="248"/>
      <c r="J1477" s="25"/>
    </row>
    <row r="1478" spans="3:10" ht="14.4" x14ac:dyDescent="0.3">
      <c r="C1478" s="159"/>
      <c r="D1478" s="248"/>
      <c r="E1478" s="248"/>
      <c r="F1478" s="248"/>
      <c r="G1478" s="248"/>
      <c r="H1478" s="546">
        <v>27.95</v>
      </c>
      <c r="I1478" s="248"/>
      <c r="J1478" s="25"/>
    </row>
    <row r="1479" spans="3:10" ht="14.4" x14ac:dyDescent="0.3">
      <c r="C1479" s="159"/>
      <c r="D1479" s="587" t="s">
        <v>497</v>
      </c>
      <c r="E1479" s="584" t="s">
        <v>12</v>
      </c>
      <c r="F1479" s="584" t="s">
        <v>12</v>
      </c>
      <c r="G1479" s="584" t="s">
        <v>89</v>
      </c>
      <c r="H1479" s="588"/>
      <c r="I1479" s="248"/>
      <c r="J1479" s="25"/>
    </row>
    <row r="1480" spans="3:10" ht="14.4" x14ac:dyDescent="0.3">
      <c r="C1480" s="159"/>
      <c r="D1480" s="248" t="s">
        <v>500</v>
      </c>
      <c r="E1480" s="564">
        <v>1</v>
      </c>
      <c r="F1480" s="564">
        <v>3.6</v>
      </c>
      <c r="G1480" s="828">
        <v>1</v>
      </c>
      <c r="H1480" s="482">
        <v>3.6</v>
      </c>
      <c r="I1480" s="248"/>
      <c r="J1480" s="25"/>
    </row>
    <row r="1481" spans="3:10" ht="14.4" x14ac:dyDescent="0.3">
      <c r="C1481" s="159"/>
      <c r="D1481" s="248"/>
      <c r="E1481" s="482">
        <v>1</v>
      </c>
      <c r="F1481" s="482">
        <v>0.6</v>
      </c>
      <c r="G1481" s="829">
        <v>2</v>
      </c>
      <c r="H1481" s="482">
        <v>1.2</v>
      </c>
      <c r="I1481" s="248"/>
      <c r="J1481" s="25"/>
    </row>
    <row r="1482" spans="3:10" ht="14.4" x14ac:dyDescent="0.3">
      <c r="C1482" s="159"/>
      <c r="D1482" s="248"/>
      <c r="E1482" s="482">
        <v>3</v>
      </c>
      <c r="F1482" s="482">
        <v>0.6</v>
      </c>
      <c r="G1482" s="829">
        <v>2</v>
      </c>
      <c r="H1482" s="482">
        <v>3.5999999999999996</v>
      </c>
      <c r="I1482" s="248"/>
      <c r="J1482" s="25"/>
    </row>
    <row r="1483" spans="3:10" ht="14.4" x14ac:dyDescent="0.3">
      <c r="C1483" s="159"/>
      <c r="D1483" s="248"/>
      <c r="E1483" s="490">
        <v>1</v>
      </c>
      <c r="F1483" s="490">
        <v>1.95</v>
      </c>
      <c r="G1483" s="829">
        <v>1</v>
      </c>
      <c r="H1483" s="482">
        <v>1.95</v>
      </c>
      <c r="I1483" s="248"/>
      <c r="J1483" s="25"/>
    </row>
    <row r="1484" spans="3:10" ht="14.4" x14ac:dyDescent="0.3">
      <c r="C1484" s="159"/>
      <c r="D1484" s="248"/>
      <c r="E1484" s="490">
        <v>1</v>
      </c>
      <c r="F1484" s="490">
        <v>0.6</v>
      </c>
      <c r="G1484" s="829">
        <v>2</v>
      </c>
      <c r="H1484" s="482">
        <v>1.2</v>
      </c>
      <c r="I1484" s="248"/>
      <c r="J1484" s="25"/>
    </row>
    <row r="1485" spans="3:10" ht="14.4" x14ac:dyDescent="0.3">
      <c r="C1485" s="159"/>
      <c r="D1485" s="248"/>
      <c r="E1485" s="490">
        <v>1.75</v>
      </c>
      <c r="F1485" s="490">
        <v>0.6</v>
      </c>
      <c r="G1485" s="829">
        <v>2</v>
      </c>
      <c r="H1485" s="482">
        <v>2.1</v>
      </c>
      <c r="I1485" s="248"/>
      <c r="J1485" s="25"/>
    </row>
    <row r="1486" spans="3:10" ht="14.4" x14ac:dyDescent="0.3">
      <c r="C1486" s="159"/>
      <c r="D1486" s="248"/>
      <c r="E1486" s="249"/>
      <c r="F1486" s="249"/>
      <c r="G1486" s="830">
        <v>2</v>
      </c>
      <c r="H1486" s="482">
        <v>27.299999999999994</v>
      </c>
      <c r="I1486" s="827"/>
      <c r="J1486" s="25"/>
    </row>
    <row r="1487" spans="3:10" ht="14.4" x14ac:dyDescent="0.3">
      <c r="C1487" s="159"/>
      <c r="D1487" s="248"/>
      <c r="E1487" s="249"/>
      <c r="F1487" s="249"/>
      <c r="G1487" s="830"/>
      <c r="H1487" s="247"/>
      <c r="I1487" s="248"/>
      <c r="J1487" s="25"/>
    </row>
    <row r="1488" spans="3:10" ht="14.4" x14ac:dyDescent="0.3">
      <c r="C1488" s="159"/>
      <c r="D1488" s="534" t="s">
        <v>502</v>
      </c>
      <c r="E1488" s="490">
        <v>10.199999999999999</v>
      </c>
      <c r="F1488" s="490">
        <v>3.6</v>
      </c>
      <c r="G1488" s="831">
        <v>4</v>
      </c>
      <c r="H1488" s="482">
        <v>146.88</v>
      </c>
      <c r="I1488" s="248"/>
      <c r="J1488" s="25"/>
    </row>
    <row r="1489" spans="3:10" ht="14.4" x14ac:dyDescent="0.3">
      <c r="C1489" s="159"/>
      <c r="D1489" s="540"/>
      <c r="E1489" s="490">
        <v>1.3149999999999999</v>
      </c>
      <c r="F1489" s="490">
        <v>0.7</v>
      </c>
      <c r="G1489" s="831">
        <v>4</v>
      </c>
      <c r="H1489" s="482">
        <v>3.6819999999999995</v>
      </c>
      <c r="I1489" s="248"/>
      <c r="J1489" s="25"/>
    </row>
    <row r="1490" spans="3:10" ht="14.4" x14ac:dyDescent="0.3">
      <c r="C1490" s="159"/>
      <c r="D1490" s="540"/>
      <c r="E1490" s="490">
        <v>10.199999999999999</v>
      </c>
      <c r="F1490" s="490">
        <v>0.3</v>
      </c>
      <c r="G1490" s="831">
        <v>4</v>
      </c>
      <c r="H1490" s="482">
        <v>12.239999999999998</v>
      </c>
      <c r="I1490" s="248"/>
      <c r="J1490" s="25"/>
    </row>
    <row r="1491" spans="3:10" ht="14.4" x14ac:dyDescent="0.3">
      <c r="C1491" s="159"/>
      <c r="D1491" s="535"/>
      <c r="E1491" s="490">
        <v>3.85</v>
      </c>
      <c r="F1491" s="490">
        <v>0.3</v>
      </c>
      <c r="G1491" s="831">
        <v>4</v>
      </c>
      <c r="H1491" s="482">
        <v>4.62</v>
      </c>
      <c r="I1491" s="248"/>
      <c r="J1491" s="25"/>
    </row>
    <row r="1492" spans="3:10" ht="14.4" x14ac:dyDescent="0.3">
      <c r="C1492" s="159"/>
      <c r="D1492" s="534" t="s">
        <v>503</v>
      </c>
      <c r="E1492" s="490">
        <v>1.85</v>
      </c>
      <c r="F1492" s="490">
        <v>1.75</v>
      </c>
      <c r="G1492" s="829">
        <v>4</v>
      </c>
      <c r="H1492" s="482">
        <v>12.950000000000001</v>
      </c>
      <c r="I1492" s="248"/>
      <c r="J1492" s="25"/>
    </row>
    <row r="1493" spans="3:10" ht="14.4" x14ac:dyDescent="0.3">
      <c r="C1493" s="159"/>
      <c r="D1493" s="540" t="s">
        <v>250</v>
      </c>
      <c r="E1493" s="490">
        <v>4.8499999999999996</v>
      </c>
      <c r="F1493" s="490">
        <v>3.6</v>
      </c>
      <c r="G1493" s="831">
        <v>2</v>
      </c>
      <c r="H1493" s="482">
        <v>34.92</v>
      </c>
      <c r="I1493" s="248"/>
      <c r="J1493" s="25"/>
    </row>
    <row r="1494" spans="3:10" ht="14.4" x14ac:dyDescent="0.3">
      <c r="C1494" s="159"/>
      <c r="D1494" s="540"/>
      <c r="E1494" s="490">
        <v>1.85</v>
      </c>
      <c r="F1494" s="490">
        <v>0.3</v>
      </c>
      <c r="G1494" s="831">
        <v>2</v>
      </c>
      <c r="H1494" s="482">
        <v>1.1100000000000001</v>
      </c>
      <c r="I1494" s="248"/>
      <c r="J1494" s="25"/>
    </row>
    <row r="1495" spans="3:10" ht="14.4" x14ac:dyDescent="0.3">
      <c r="C1495" s="159"/>
      <c r="D1495" s="540"/>
      <c r="E1495" s="490">
        <v>1.95</v>
      </c>
      <c r="F1495" s="490">
        <v>0.3</v>
      </c>
      <c r="G1495" s="831">
        <v>2</v>
      </c>
      <c r="H1495" s="482">
        <v>1.17</v>
      </c>
      <c r="I1495" s="248"/>
      <c r="J1495" s="25"/>
    </row>
    <row r="1496" spans="3:10" ht="14.4" x14ac:dyDescent="0.3">
      <c r="C1496" s="159"/>
      <c r="D1496" s="540"/>
      <c r="E1496" s="490">
        <v>4.8499999999999996</v>
      </c>
      <c r="F1496" s="490">
        <v>0.3</v>
      </c>
      <c r="G1496" s="831">
        <v>2</v>
      </c>
      <c r="H1496" s="482">
        <v>2.9099999999999997</v>
      </c>
      <c r="I1496" s="248"/>
      <c r="J1496" s="25"/>
    </row>
    <row r="1497" spans="3:10" ht="14.4" x14ac:dyDescent="0.3">
      <c r="C1497" s="159"/>
      <c r="D1497" s="535"/>
      <c r="E1497" s="490">
        <v>3.85</v>
      </c>
      <c r="F1497" s="490">
        <v>0.3</v>
      </c>
      <c r="G1497" s="831">
        <v>2</v>
      </c>
      <c r="H1497" s="482">
        <v>2.31</v>
      </c>
      <c r="I1497" s="248"/>
      <c r="J1497" s="25"/>
    </row>
    <row r="1498" spans="3:10" ht="14.4" x14ac:dyDescent="0.3">
      <c r="C1498" s="159"/>
      <c r="D1498" s="248" t="s">
        <v>500</v>
      </c>
      <c r="E1498" s="249"/>
      <c r="F1498" s="249"/>
      <c r="G1498" s="830">
        <v>2</v>
      </c>
      <c r="H1498" s="247">
        <v>445.58399999999995</v>
      </c>
      <c r="I1498" s="827"/>
      <c r="J1498" s="25"/>
    </row>
    <row r="1499" spans="3:10" ht="14.4" x14ac:dyDescent="0.3">
      <c r="C1499" s="159"/>
      <c r="D1499" s="248"/>
      <c r="E1499" s="249"/>
      <c r="F1499" s="249"/>
      <c r="G1499" s="830"/>
      <c r="H1499" s="247"/>
      <c r="I1499" s="248"/>
      <c r="J1499" s="25"/>
    </row>
    <row r="1500" spans="3:10" ht="14.4" x14ac:dyDescent="0.3">
      <c r="C1500" s="159"/>
      <c r="D1500" s="248"/>
      <c r="E1500" s="249"/>
      <c r="F1500" s="249"/>
      <c r="G1500" s="830"/>
      <c r="H1500" s="247"/>
      <c r="I1500" s="248"/>
      <c r="J1500" s="25"/>
    </row>
    <row r="1501" spans="3:10" ht="14.4" x14ac:dyDescent="0.3">
      <c r="C1501" s="159"/>
      <c r="D1501" s="486" t="s">
        <v>410</v>
      </c>
      <c r="E1501" s="490">
        <v>6.31</v>
      </c>
      <c r="F1501" s="490">
        <v>4.57</v>
      </c>
      <c r="G1501" s="829">
        <v>2</v>
      </c>
      <c r="H1501" s="482">
        <v>57.673400000000001</v>
      </c>
      <c r="I1501" s="248"/>
      <c r="J1501" s="25"/>
    </row>
    <row r="1502" spans="3:10" ht="14.4" x14ac:dyDescent="0.3">
      <c r="C1502" s="159"/>
      <c r="D1502" s="248"/>
      <c r="E1502" s="482">
        <v>10.879999999999999</v>
      </c>
      <c r="F1502" s="490">
        <v>1</v>
      </c>
      <c r="G1502" s="829">
        <v>2.87</v>
      </c>
      <c r="H1502" s="482">
        <v>31.2256</v>
      </c>
      <c r="I1502" s="248"/>
      <c r="J1502" s="25"/>
    </row>
    <row r="1503" spans="3:10" ht="14.4" x14ac:dyDescent="0.3">
      <c r="C1503" s="159"/>
      <c r="D1503" s="248"/>
      <c r="E1503" s="249"/>
      <c r="F1503" s="249"/>
      <c r="G1503" s="249"/>
      <c r="H1503" s="482">
        <v>88.899000000000001</v>
      </c>
      <c r="I1503" s="248"/>
      <c r="J1503" s="25"/>
    </row>
    <row r="1504" spans="3:10" ht="14.4" x14ac:dyDescent="0.3">
      <c r="C1504" s="159"/>
      <c r="D1504" s="248"/>
      <c r="E1504" s="248"/>
      <c r="F1504" s="248"/>
      <c r="G1504" s="248"/>
      <c r="H1504" s="589"/>
      <c r="I1504" s="248"/>
      <c r="J1504" s="25"/>
    </row>
    <row r="1505" spans="3:12" ht="14.4" x14ac:dyDescent="0.3">
      <c r="C1505" s="159"/>
      <c r="D1505" s="46" t="s">
        <v>103</v>
      </c>
      <c r="E1505" s="531" t="s">
        <v>504</v>
      </c>
      <c r="F1505" s="531" t="s">
        <v>505</v>
      </c>
      <c r="G1505" s="531" t="s">
        <v>506</v>
      </c>
      <c r="H1505" s="581" t="s">
        <v>38</v>
      </c>
      <c r="I1505" s="495" t="s">
        <v>384</v>
      </c>
      <c r="J1505" s="266"/>
      <c r="L1505" s="202"/>
    </row>
    <row r="1506" spans="3:12" ht="39.6" x14ac:dyDescent="0.3">
      <c r="C1506" s="159"/>
      <c r="D1506" s="649" t="s">
        <v>501</v>
      </c>
      <c r="E1506" s="531"/>
      <c r="F1506" s="531"/>
      <c r="G1506" s="495">
        <v>383.53894000000003</v>
      </c>
      <c r="H1506" s="581"/>
      <c r="I1506" s="495">
        <v>383.53894000000003</v>
      </c>
      <c r="J1506" s="496" t="s">
        <v>20</v>
      </c>
      <c r="L1506" s="202"/>
    </row>
    <row r="1507" spans="3:12" ht="79.2" x14ac:dyDescent="0.3">
      <c r="C1507" s="159"/>
      <c r="D1507" s="649" t="s">
        <v>1002</v>
      </c>
      <c r="E1507" s="495"/>
      <c r="F1507" s="495"/>
      <c r="G1507" s="495">
        <v>618.78020000000004</v>
      </c>
      <c r="I1507" s="495">
        <v>618.78020000000004</v>
      </c>
      <c r="J1507" s="496" t="s">
        <v>20</v>
      </c>
      <c r="L1507" s="202"/>
    </row>
    <row r="1508" spans="3:12" ht="39.6" x14ac:dyDescent="0.3">
      <c r="C1508" s="159"/>
      <c r="D1508" s="649" t="s">
        <v>1003</v>
      </c>
      <c r="E1508" s="495">
        <v>445.58399999999995</v>
      </c>
      <c r="F1508" s="495">
        <v>27.299999999999994</v>
      </c>
      <c r="G1508" s="531"/>
      <c r="H1508" s="650">
        <v>88.899000000000001</v>
      </c>
      <c r="I1508" s="495">
        <v>561.7829999999999</v>
      </c>
      <c r="J1508" s="496" t="s">
        <v>20</v>
      </c>
      <c r="L1508" s="202"/>
    </row>
    <row r="1509" spans="3:12" ht="92.4" x14ac:dyDescent="0.3">
      <c r="C1509" s="159"/>
      <c r="D1509" s="206" t="s">
        <v>1004</v>
      </c>
      <c r="E1509" s="495"/>
      <c r="F1509" s="495"/>
      <c r="G1509" s="495">
        <v>383.53894000000003</v>
      </c>
      <c r="H1509" s="495"/>
      <c r="I1509" s="495">
        <v>383.53894000000003</v>
      </c>
      <c r="J1509" s="496" t="s">
        <v>20</v>
      </c>
      <c r="L1509" s="202"/>
    </row>
    <row r="1510" spans="3:12" ht="92.4" x14ac:dyDescent="0.3">
      <c r="C1510" s="159"/>
      <c r="D1510" s="206" t="s">
        <v>1005</v>
      </c>
      <c r="E1510" s="495"/>
      <c r="F1510" s="495"/>
      <c r="G1510" s="531"/>
      <c r="H1510" s="495">
        <v>1002.32</v>
      </c>
      <c r="I1510" s="495">
        <v>1002.32</v>
      </c>
      <c r="J1510" s="496" t="s">
        <v>20</v>
      </c>
      <c r="L1510" s="202"/>
    </row>
    <row r="1511" spans="3:12" ht="14.4" x14ac:dyDescent="0.3">
      <c r="C1511" s="159"/>
      <c r="D1511" s="202"/>
      <c r="E1511" s="827"/>
      <c r="F1511" s="827"/>
      <c r="G1511" s="248"/>
      <c r="H1511" s="589"/>
      <c r="I1511" s="827"/>
      <c r="J1511" s="23"/>
      <c r="L1511" s="202"/>
    </row>
    <row r="1512" spans="3:12" x14ac:dyDescent="0.3">
      <c r="C1512" s="159"/>
      <c r="D1512" s="842" t="s">
        <v>836</v>
      </c>
      <c r="E1512" s="843"/>
      <c r="F1512" s="843"/>
      <c r="G1512" s="843"/>
      <c r="H1512" s="269">
        <v>383.53894000000003</v>
      </c>
      <c r="I1512" s="270" t="s">
        <v>20</v>
      </c>
      <c r="J1512" s="25"/>
    </row>
    <row r="1513" spans="3:12" x14ac:dyDescent="0.3">
      <c r="C1513" s="159"/>
      <c r="D1513" s="842" t="s">
        <v>837</v>
      </c>
      <c r="E1513" s="843"/>
      <c r="F1513" s="843"/>
      <c r="G1513" s="843"/>
      <c r="H1513" s="269">
        <v>618.78020000000004</v>
      </c>
      <c r="I1513" s="270" t="s">
        <v>20</v>
      </c>
      <c r="J1513" s="25"/>
    </row>
    <row r="1514" spans="3:12" x14ac:dyDescent="0.3">
      <c r="C1514" s="159"/>
      <c r="D1514" s="842" t="s">
        <v>838</v>
      </c>
      <c r="E1514" s="843"/>
      <c r="F1514" s="843"/>
      <c r="G1514" s="843"/>
      <c r="H1514" s="269">
        <v>561.7829999999999</v>
      </c>
      <c r="I1514" s="270" t="s">
        <v>20</v>
      </c>
      <c r="J1514" s="25"/>
    </row>
    <row r="1515" spans="3:12" x14ac:dyDescent="0.3">
      <c r="C1515" s="159"/>
      <c r="D1515" s="842" t="s">
        <v>1006</v>
      </c>
      <c r="E1515" s="843"/>
      <c r="F1515" s="843"/>
      <c r="G1515" s="843"/>
      <c r="H1515" s="269">
        <v>383.53894000000003</v>
      </c>
      <c r="I1515" s="270" t="s">
        <v>20</v>
      </c>
      <c r="J1515" s="25"/>
    </row>
    <row r="1516" spans="3:12" x14ac:dyDescent="0.3">
      <c r="C1516" s="159"/>
      <c r="D1516" s="842" t="s">
        <v>1007</v>
      </c>
      <c r="E1516" s="843"/>
      <c r="F1516" s="843"/>
      <c r="G1516" s="843"/>
      <c r="H1516" s="269">
        <v>1002.32</v>
      </c>
      <c r="I1516" s="270" t="s">
        <v>20</v>
      </c>
      <c r="J1516" s="25"/>
    </row>
    <row r="1517" spans="3:12" x14ac:dyDescent="0.3">
      <c r="C1517" s="159"/>
      <c r="D1517" s="24"/>
      <c r="E1517" s="25"/>
      <c r="F1517" s="25"/>
      <c r="G1517" s="24"/>
      <c r="H1517" s="25"/>
      <c r="I1517" s="25"/>
      <c r="J1517" s="25"/>
    </row>
    <row r="1518" spans="3:12" x14ac:dyDescent="0.3">
      <c r="C1518" s="626" t="s">
        <v>955</v>
      </c>
      <c r="D1518" s="603" t="s">
        <v>956</v>
      </c>
      <c r="E1518" s="25"/>
      <c r="F1518" s="25"/>
      <c r="G1518" s="24"/>
      <c r="H1518" s="25"/>
      <c r="I1518" s="25"/>
      <c r="J1518" s="25"/>
    </row>
    <row r="1519" spans="3:12" x14ac:dyDescent="0.3">
      <c r="C1519" s="159"/>
      <c r="D1519" s="24"/>
      <c r="E1519" s="25"/>
      <c r="F1519" s="25"/>
      <c r="G1519" s="24"/>
      <c r="H1519" s="25"/>
      <c r="I1519" s="25"/>
      <c r="J1519" s="25"/>
    </row>
    <row r="1520" spans="3:12" x14ac:dyDescent="0.3">
      <c r="C1520" s="159"/>
      <c r="D1520" s="261" t="s">
        <v>961</v>
      </c>
      <c r="E1520" s="18" t="s">
        <v>950</v>
      </c>
      <c r="F1520" s="18" t="s">
        <v>521</v>
      </c>
      <c r="G1520" s="261" t="s">
        <v>522</v>
      </c>
      <c r="H1520" s="18" t="s">
        <v>962</v>
      </c>
      <c r="I1520" s="25"/>
      <c r="J1520" s="25"/>
    </row>
    <row r="1521" spans="3:10" x14ac:dyDescent="0.3">
      <c r="C1521" s="159"/>
      <c r="D1521" s="261" t="s">
        <v>957</v>
      </c>
      <c r="E1521" s="18">
        <v>1</v>
      </c>
      <c r="F1521" s="18">
        <v>301.01</v>
      </c>
      <c r="G1521" s="261">
        <v>301.01</v>
      </c>
      <c r="H1521" s="845">
        <v>357.66</v>
      </c>
      <c r="I1521" s="25"/>
      <c r="J1521" s="25"/>
    </row>
    <row r="1522" spans="3:10" x14ac:dyDescent="0.3">
      <c r="C1522" s="159"/>
      <c r="D1522" s="261" t="s">
        <v>958</v>
      </c>
      <c r="E1522" s="18">
        <v>1</v>
      </c>
      <c r="F1522" s="18">
        <v>46</v>
      </c>
      <c r="G1522" s="261">
        <v>46</v>
      </c>
      <c r="H1522" s="845"/>
      <c r="I1522" s="25"/>
      <c r="J1522" s="25"/>
    </row>
    <row r="1523" spans="3:10" x14ac:dyDescent="0.3">
      <c r="C1523" s="159"/>
      <c r="D1523" s="261" t="s">
        <v>959</v>
      </c>
      <c r="E1523" s="18">
        <v>1</v>
      </c>
      <c r="F1523" s="18">
        <v>301.05</v>
      </c>
      <c r="G1523" s="261">
        <v>301.05</v>
      </c>
      <c r="H1523" s="845"/>
      <c r="I1523" s="25"/>
      <c r="J1523" s="25"/>
    </row>
    <row r="1524" spans="3:10" x14ac:dyDescent="0.3">
      <c r="C1524" s="159"/>
      <c r="D1524" s="261" t="s">
        <v>960</v>
      </c>
      <c r="E1524" s="18">
        <v>10</v>
      </c>
      <c r="F1524" s="18">
        <v>14.56</v>
      </c>
      <c r="G1524" s="261">
        <v>145.6</v>
      </c>
      <c r="H1524" s="845"/>
      <c r="I1524" s="25"/>
      <c r="J1524" s="25"/>
    </row>
    <row r="1525" spans="3:10" x14ac:dyDescent="0.3">
      <c r="C1525" s="159"/>
      <c r="D1525" s="844" t="s">
        <v>963</v>
      </c>
      <c r="E1525" s="844"/>
      <c r="F1525" s="844"/>
      <c r="G1525" s="261">
        <v>793.66</v>
      </c>
      <c r="H1525" s="845"/>
      <c r="I1525" s="25"/>
      <c r="J1525" s="25"/>
    </row>
    <row r="1526" spans="3:10" x14ac:dyDescent="0.3">
      <c r="C1526" s="159"/>
      <c r="D1526" s="844" t="s">
        <v>964</v>
      </c>
      <c r="E1526" s="844"/>
      <c r="F1526" s="844"/>
      <c r="G1526" s="261">
        <v>0.11</v>
      </c>
      <c r="H1526" s="812">
        <v>2.5000000000000001E-2</v>
      </c>
      <c r="I1526" s="25"/>
      <c r="J1526" s="25"/>
    </row>
    <row r="1527" spans="3:10" x14ac:dyDescent="0.3">
      <c r="C1527" s="159"/>
      <c r="D1527" s="844" t="s">
        <v>965</v>
      </c>
      <c r="E1527" s="844"/>
      <c r="F1527" s="844"/>
      <c r="G1527" s="453">
        <v>78.361099999999993</v>
      </c>
      <c r="H1527" s="25"/>
      <c r="I1527" s="25"/>
      <c r="J1527" s="25"/>
    </row>
    <row r="1528" spans="3:10" x14ac:dyDescent="0.3">
      <c r="C1528" s="159"/>
      <c r="D1528" s="24"/>
      <c r="E1528" s="25"/>
      <c r="F1528" s="25"/>
      <c r="G1528" s="24"/>
      <c r="H1528" s="25"/>
      <c r="I1528" s="25"/>
      <c r="J1528" s="25"/>
    </row>
    <row r="1529" spans="3:10" x14ac:dyDescent="0.3">
      <c r="C1529" s="159"/>
      <c r="D1529" s="842" t="s">
        <v>966</v>
      </c>
      <c r="E1529" s="843"/>
      <c r="F1529" s="843"/>
      <c r="G1529" s="843"/>
      <c r="H1529" s="269">
        <v>78.361099999999993</v>
      </c>
      <c r="I1529" s="270" t="s">
        <v>155</v>
      </c>
      <c r="J1529" s="25"/>
    </row>
    <row r="1530" spans="3:10" x14ac:dyDescent="0.3">
      <c r="C1530" s="159"/>
      <c r="D1530" s="24"/>
      <c r="E1530" s="25"/>
      <c r="F1530" s="25"/>
      <c r="G1530" s="24"/>
      <c r="H1530" s="25"/>
      <c r="I1530" s="25"/>
      <c r="J1530" s="25"/>
    </row>
    <row r="1531" spans="3:10" x14ac:dyDescent="0.3">
      <c r="C1531" s="159"/>
      <c r="D1531" s="24"/>
      <c r="E1531" s="25"/>
      <c r="F1531" s="25"/>
      <c r="G1531" s="24"/>
      <c r="H1531" s="25"/>
      <c r="I1531" s="25"/>
      <c r="J1531" s="25"/>
    </row>
    <row r="1532" spans="3:10" x14ac:dyDescent="0.3">
      <c r="C1532" s="159"/>
      <c r="D1532" s="24"/>
      <c r="E1532" s="25"/>
      <c r="F1532" s="25"/>
      <c r="G1532" s="24"/>
      <c r="H1532" s="25"/>
      <c r="I1532" s="25"/>
      <c r="J1532" s="25"/>
    </row>
    <row r="1533" spans="3:10" x14ac:dyDescent="0.3">
      <c r="C1533" s="159"/>
      <c r="D1533" s="24"/>
      <c r="E1533" s="25"/>
      <c r="F1533" s="25"/>
      <c r="G1533" s="24"/>
      <c r="H1533" s="25"/>
      <c r="I1533" s="25"/>
      <c r="J1533" s="25"/>
    </row>
    <row r="1534" spans="3:10" x14ac:dyDescent="0.3">
      <c r="C1534" s="159"/>
      <c r="D1534" s="24"/>
      <c r="E1534" s="25"/>
      <c r="F1534" s="25"/>
      <c r="G1534" s="24"/>
      <c r="H1534" s="25"/>
      <c r="I1534" s="25"/>
      <c r="J1534" s="25"/>
    </row>
    <row r="1535" spans="3:10" x14ac:dyDescent="0.3">
      <c r="C1535" s="159"/>
      <c r="D1535" s="24"/>
      <c r="E1535" s="25"/>
      <c r="F1535" s="25"/>
      <c r="G1535" s="24"/>
      <c r="H1535" s="25"/>
      <c r="I1535" s="25"/>
      <c r="J1535" s="25"/>
    </row>
    <row r="1536" spans="3:10" x14ac:dyDescent="0.3">
      <c r="C1536" s="159"/>
      <c r="D1536" s="24"/>
      <c r="E1536" s="25"/>
      <c r="F1536" s="25"/>
      <c r="G1536" s="24"/>
      <c r="H1536" s="25"/>
      <c r="I1536" s="25"/>
      <c r="J1536" s="25"/>
    </row>
    <row r="1537" spans="3:10" x14ac:dyDescent="0.3">
      <c r="C1537" s="159"/>
      <c r="D1537" s="24"/>
      <c r="E1537" s="25"/>
      <c r="F1537" s="25"/>
      <c r="G1537" s="24"/>
      <c r="H1537" s="25"/>
      <c r="I1537" s="25"/>
      <c r="J1537" s="25"/>
    </row>
    <row r="1538" spans="3:10" x14ac:dyDescent="0.3">
      <c r="C1538" s="159"/>
      <c r="D1538" s="24"/>
      <c r="E1538" s="25"/>
      <c r="F1538" s="25"/>
      <c r="G1538" s="24"/>
      <c r="H1538" s="25"/>
      <c r="I1538" s="25"/>
      <c r="J1538" s="25"/>
    </row>
    <row r="1539" spans="3:10" x14ac:dyDescent="0.3">
      <c r="C1539" s="159"/>
      <c r="D1539" s="24"/>
      <c r="E1539" s="25"/>
      <c r="F1539" s="25"/>
      <c r="G1539" s="24"/>
      <c r="H1539" s="25"/>
      <c r="I1539" s="25"/>
      <c r="J1539" s="25"/>
    </row>
    <row r="1540" spans="3:10" x14ac:dyDescent="0.3">
      <c r="C1540" s="159"/>
      <c r="D1540" s="24"/>
      <c r="E1540" s="25"/>
      <c r="F1540" s="25"/>
      <c r="G1540" s="24"/>
      <c r="H1540" s="25"/>
      <c r="I1540" s="25"/>
      <c r="J1540" s="25"/>
    </row>
    <row r="1541" spans="3:10" x14ac:dyDescent="0.3">
      <c r="C1541" s="159"/>
      <c r="D1541" s="24"/>
      <c r="E1541" s="25"/>
      <c r="F1541" s="25"/>
      <c r="G1541" s="24"/>
      <c r="H1541" s="25"/>
      <c r="I1541" s="25"/>
      <c r="J1541" s="25"/>
    </row>
    <row r="1542" spans="3:10" x14ac:dyDescent="0.3">
      <c r="C1542" s="159"/>
      <c r="D1542" s="24"/>
      <c r="E1542" s="25"/>
      <c r="F1542" s="25"/>
      <c r="G1542" s="24"/>
      <c r="H1542" s="25"/>
      <c r="I1542" s="25"/>
      <c r="J1542" s="25"/>
    </row>
    <row r="1543" spans="3:10" x14ac:dyDescent="0.3">
      <c r="C1543" s="159"/>
      <c r="D1543" s="24"/>
      <c r="E1543" s="25"/>
      <c r="F1543" s="25"/>
      <c r="G1543" s="24"/>
      <c r="H1543" s="25"/>
      <c r="I1543" s="25"/>
      <c r="J1543" s="25"/>
    </row>
    <row r="1544" spans="3:10" x14ac:dyDescent="0.3">
      <c r="C1544" s="159"/>
      <c r="D1544" s="24"/>
      <c r="E1544" s="25"/>
      <c r="F1544" s="25"/>
      <c r="G1544" s="24"/>
      <c r="H1544" s="25"/>
      <c r="I1544" s="25"/>
      <c r="J1544" s="25"/>
    </row>
    <row r="1545" spans="3:10" x14ac:dyDescent="0.3">
      <c r="C1545" s="159"/>
      <c r="D1545" s="24"/>
      <c r="E1545" s="25"/>
      <c r="F1545" s="25"/>
      <c r="G1545" s="24"/>
      <c r="H1545" s="25"/>
      <c r="I1545" s="25"/>
      <c r="J1545" s="25"/>
    </row>
    <row r="1546" spans="3:10" x14ac:dyDescent="0.3">
      <c r="C1546" s="159"/>
      <c r="D1546" s="24"/>
      <c r="E1546" s="25"/>
      <c r="F1546" s="25"/>
      <c r="G1546" s="24"/>
      <c r="H1546" s="25"/>
      <c r="I1546" s="25"/>
      <c r="J1546" s="25"/>
    </row>
    <row r="1547" spans="3:10" x14ac:dyDescent="0.3">
      <c r="C1547" s="159"/>
      <c r="D1547" s="24"/>
      <c r="E1547" s="25"/>
      <c r="F1547" s="25"/>
      <c r="G1547" s="24"/>
      <c r="H1547" s="25"/>
      <c r="I1547" s="25"/>
      <c r="J1547" s="25"/>
    </row>
    <row r="1548" spans="3:10" x14ac:dyDescent="0.3">
      <c r="C1548" s="159"/>
      <c r="D1548" s="24"/>
      <c r="E1548" s="25"/>
      <c r="F1548" s="25"/>
      <c r="G1548" s="24"/>
      <c r="H1548" s="25"/>
      <c r="I1548" s="25"/>
      <c r="J1548" s="25"/>
    </row>
    <row r="1549" spans="3:10" x14ac:dyDescent="0.3">
      <c r="C1549" s="159"/>
      <c r="D1549" s="24"/>
      <c r="E1549" s="25"/>
      <c r="F1549" s="25"/>
      <c r="G1549" s="24"/>
      <c r="H1549" s="25"/>
      <c r="I1549" s="25"/>
      <c r="J1549" s="25"/>
    </row>
    <row r="1550" spans="3:10" x14ac:dyDescent="0.3">
      <c r="C1550" s="159"/>
      <c r="D1550" s="24"/>
      <c r="E1550" s="25"/>
      <c r="F1550" s="25"/>
      <c r="G1550" s="24"/>
      <c r="H1550" s="25"/>
      <c r="I1550" s="25"/>
      <c r="J1550" s="25"/>
    </row>
    <row r="1551" spans="3:10" x14ac:dyDescent="0.3">
      <c r="C1551" s="159"/>
      <c r="D1551" s="24"/>
      <c r="E1551" s="25"/>
      <c r="F1551" s="25"/>
      <c r="G1551" s="24"/>
      <c r="H1551" s="25"/>
      <c r="I1551" s="25"/>
      <c r="J1551" s="25"/>
    </row>
    <row r="1552" spans="3:10" x14ac:dyDescent="0.3">
      <c r="C1552" s="159"/>
      <c r="D1552" s="24"/>
      <c r="E1552" s="25"/>
      <c r="F1552" s="25"/>
      <c r="G1552" s="24"/>
      <c r="H1552" s="25"/>
      <c r="I1552" s="25"/>
      <c r="J1552" s="25"/>
    </row>
    <row r="1553" spans="3:10" x14ac:dyDescent="0.3">
      <c r="C1553" s="159"/>
      <c r="D1553" s="24"/>
      <c r="E1553" s="25"/>
      <c r="F1553" s="25"/>
      <c r="G1553" s="24"/>
      <c r="H1553" s="25"/>
      <c r="I1553" s="25"/>
      <c r="J1553" s="25"/>
    </row>
    <row r="1554" spans="3:10" x14ac:dyDescent="0.3">
      <c r="C1554" s="159"/>
      <c r="D1554" s="24"/>
      <c r="E1554" s="25"/>
      <c r="F1554" s="25"/>
      <c r="G1554" s="24"/>
      <c r="H1554" s="25"/>
      <c r="I1554" s="25"/>
      <c r="J1554" s="25"/>
    </row>
    <row r="1555" spans="3:10" x14ac:dyDescent="0.3">
      <c r="C1555" s="159"/>
      <c r="D1555" s="24"/>
      <c r="E1555" s="25"/>
      <c r="F1555" s="25"/>
      <c r="G1555" s="24"/>
      <c r="H1555" s="25"/>
      <c r="I1555" s="25"/>
      <c r="J1555" s="25"/>
    </row>
    <row r="1556" spans="3:10" x14ac:dyDescent="0.3">
      <c r="C1556" s="159"/>
      <c r="D1556" s="24"/>
      <c r="E1556" s="25"/>
      <c r="F1556" s="25"/>
      <c r="G1556" s="24"/>
      <c r="H1556" s="25"/>
      <c r="I1556" s="25"/>
      <c r="J1556" s="25"/>
    </row>
    <row r="1557" spans="3:10" x14ac:dyDescent="0.3">
      <c r="C1557" s="159"/>
      <c r="D1557" s="24"/>
      <c r="E1557" s="25"/>
      <c r="F1557" s="25"/>
      <c r="G1557" s="24"/>
      <c r="H1557" s="25"/>
      <c r="I1557" s="25"/>
      <c r="J1557" s="25"/>
    </row>
    <row r="1558" spans="3:10" x14ac:dyDescent="0.3">
      <c r="C1558" s="159"/>
      <c r="D1558" s="24"/>
      <c r="E1558" s="25"/>
      <c r="F1558" s="25"/>
      <c r="G1558" s="24"/>
      <c r="H1558" s="25"/>
      <c r="I1558" s="25"/>
      <c r="J1558" s="25"/>
    </row>
    <row r="1559" spans="3:10" x14ac:dyDescent="0.3">
      <c r="C1559" s="159"/>
      <c r="D1559" s="24"/>
      <c r="E1559" s="25"/>
      <c r="F1559" s="25"/>
      <c r="G1559" s="24"/>
      <c r="H1559" s="25"/>
      <c r="I1559" s="25"/>
      <c r="J1559" s="25"/>
    </row>
    <row r="1560" spans="3:10" x14ac:dyDescent="0.3">
      <c r="C1560" s="159"/>
      <c r="D1560" s="24"/>
      <c r="E1560" s="25"/>
      <c r="F1560" s="25"/>
      <c r="G1560" s="24"/>
      <c r="H1560" s="25"/>
      <c r="I1560" s="25"/>
      <c r="J1560" s="25"/>
    </row>
    <row r="1561" spans="3:10" x14ac:dyDescent="0.3">
      <c r="C1561" s="159"/>
      <c r="D1561" s="24"/>
      <c r="E1561" s="25"/>
      <c r="F1561" s="25"/>
      <c r="G1561" s="24"/>
      <c r="H1561" s="25"/>
      <c r="I1561" s="25"/>
      <c r="J1561" s="25"/>
    </row>
    <row r="1562" spans="3:10" x14ac:dyDescent="0.3">
      <c r="C1562" s="159"/>
      <c r="D1562" s="24"/>
      <c r="E1562" s="25"/>
      <c r="F1562" s="25"/>
      <c r="G1562" s="24"/>
      <c r="H1562" s="25"/>
      <c r="I1562" s="25"/>
      <c r="J1562" s="25"/>
    </row>
    <row r="1563" spans="3:10" x14ac:dyDescent="0.3">
      <c r="C1563" s="159"/>
      <c r="D1563" s="24"/>
      <c r="E1563" s="25"/>
      <c r="F1563" s="25"/>
      <c r="G1563" s="24"/>
      <c r="H1563" s="25"/>
      <c r="I1563" s="25"/>
      <c r="J1563" s="25"/>
    </row>
    <row r="1564" spans="3:10" x14ac:dyDescent="0.3">
      <c r="C1564" s="159"/>
      <c r="D1564" s="24"/>
      <c r="E1564" s="25"/>
      <c r="F1564" s="25"/>
      <c r="G1564" s="24"/>
      <c r="H1564" s="25"/>
      <c r="I1564" s="25"/>
      <c r="J1564" s="25"/>
    </row>
    <row r="1565" spans="3:10" x14ac:dyDescent="0.3">
      <c r="C1565" s="159"/>
      <c r="D1565" s="24"/>
      <c r="E1565" s="25"/>
      <c r="F1565" s="25"/>
      <c r="G1565" s="24"/>
      <c r="H1565" s="25"/>
      <c r="I1565" s="25"/>
      <c r="J1565" s="25"/>
    </row>
    <row r="1566" spans="3:10" x14ac:dyDescent="0.3">
      <c r="C1566" s="159"/>
      <c r="D1566" s="24"/>
      <c r="E1566" s="25"/>
      <c r="F1566" s="25"/>
      <c r="G1566" s="24"/>
      <c r="H1566" s="25"/>
      <c r="I1566" s="25"/>
      <c r="J1566" s="25"/>
    </row>
    <row r="1567" spans="3:10" x14ac:dyDescent="0.3">
      <c r="C1567" s="159"/>
      <c r="D1567" s="24"/>
      <c r="E1567" s="25"/>
      <c r="F1567" s="25"/>
      <c r="G1567" s="24"/>
      <c r="H1567" s="25"/>
      <c r="I1567" s="25"/>
      <c r="J1567" s="25"/>
    </row>
    <row r="1568" spans="3:10" x14ac:dyDescent="0.3">
      <c r="C1568" s="159"/>
      <c r="D1568" s="24"/>
      <c r="E1568" s="25"/>
      <c r="F1568" s="25"/>
      <c r="G1568" s="24"/>
      <c r="H1568" s="25"/>
      <c r="I1568" s="25"/>
      <c r="J1568" s="25"/>
    </row>
    <row r="1569" spans="3:10" x14ac:dyDescent="0.3">
      <c r="C1569" s="159"/>
      <c r="D1569" s="24"/>
      <c r="E1569" s="25"/>
      <c r="F1569" s="25"/>
      <c r="G1569" s="24"/>
      <c r="H1569" s="25"/>
      <c r="I1569" s="25"/>
      <c r="J1569" s="25"/>
    </row>
    <row r="1570" spans="3:10" x14ac:dyDescent="0.3">
      <c r="C1570" s="159"/>
      <c r="D1570" s="24"/>
      <c r="E1570" s="25"/>
      <c r="F1570" s="25"/>
      <c r="G1570" s="24"/>
      <c r="H1570" s="25"/>
      <c r="I1570" s="25"/>
      <c r="J1570" s="25"/>
    </row>
    <row r="1571" spans="3:10" x14ac:dyDescent="0.3">
      <c r="C1571" s="159"/>
      <c r="D1571" s="24"/>
      <c r="E1571" s="25"/>
      <c r="F1571" s="25"/>
      <c r="G1571" s="24"/>
      <c r="H1571" s="25"/>
      <c r="I1571" s="25"/>
      <c r="J1571" s="25"/>
    </row>
    <row r="1572" spans="3:10" x14ac:dyDescent="0.3">
      <c r="C1572" s="159"/>
      <c r="D1572" s="24"/>
      <c r="E1572" s="25"/>
      <c r="F1572" s="25"/>
      <c r="G1572" s="24"/>
      <c r="H1572" s="25"/>
      <c r="I1572" s="25"/>
      <c r="J1572" s="25"/>
    </row>
    <row r="1573" spans="3:10" x14ac:dyDescent="0.3">
      <c r="C1573" s="159"/>
      <c r="D1573" s="24"/>
      <c r="E1573" s="25"/>
      <c r="F1573" s="25"/>
      <c r="G1573" s="24"/>
      <c r="H1573" s="25"/>
      <c r="I1573" s="25"/>
      <c r="J1573" s="25"/>
    </row>
    <row r="1574" spans="3:10" x14ac:dyDescent="0.3">
      <c r="C1574" s="159"/>
      <c r="D1574" s="24"/>
      <c r="E1574" s="25"/>
      <c r="F1574" s="25"/>
      <c r="G1574" s="24"/>
      <c r="H1574" s="25"/>
      <c r="I1574" s="25"/>
      <c r="J1574" s="25"/>
    </row>
    <row r="1575" spans="3:10" x14ac:dyDescent="0.3">
      <c r="C1575" s="159"/>
      <c r="D1575" s="24"/>
      <c r="E1575" s="25"/>
      <c r="F1575" s="25"/>
      <c r="G1575" s="24"/>
      <c r="H1575" s="25"/>
      <c r="I1575" s="25"/>
      <c r="J1575" s="25"/>
    </row>
    <row r="1576" spans="3:10" x14ac:dyDescent="0.3">
      <c r="C1576" s="159"/>
      <c r="D1576" s="24"/>
      <c r="E1576" s="25"/>
      <c r="F1576" s="25"/>
      <c r="G1576" s="24"/>
      <c r="H1576" s="25"/>
      <c r="I1576" s="25"/>
      <c r="J1576" s="25"/>
    </row>
    <row r="1577" spans="3:10" x14ac:dyDescent="0.3">
      <c r="C1577" s="159"/>
      <c r="D1577" s="24"/>
      <c r="E1577" s="25"/>
      <c r="F1577" s="25"/>
      <c r="G1577" s="24"/>
      <c r="H1577" s="25"/>
      <c r="I1577" s="25"/>
      <c r="J1577" s="25"/>
    </row>
    <row r="1578" spans="3:10" x14ac:dyDescent="0.3">
      <c r="C1578" s="159"/>
      <c r="D1578" s="24"/>
      <c r="E1578" s="25"/>
      <c r="F1578" s="25"/>
      <c r="G1578" s="24"/>
      <c r="H1578" s="25"/>
      <c r="I1578" s="25"/>
      <c r="J1578" s="25"/>
    </row>
    <row r="1579" spans="3:10" x14ac:dyDescent="0.3">
      <c r="C1579" s="159"/>
      <c r="D1579" s="24"/>
      <c r="E1579" s="25"/>
      <c r="F1579" s="25"/>
      <c r="G1579" s="24"/>
      <c r="H1579" s="25"/>
      <c r="I1579" s="25"/>
      <c r="J1579" s="25"/>
    </row>
    <row r="1580" spans="3:10" x14ac:dyDescent="0.3">
      <c r="C1580" s="159"/>
      <c r="D1580" s="24"/>
      <c r="E1580" s="25"/>
      <c r="F1580" s="25"/>
      <c r="G1580" s="24"/>
      <c r="H1580" s="25"/>
      <c r="I1580" s="25"/>
      <c r="J1580" s="25"/>
    </row>
    <row r="1581" spans="3:10" x14ac:dyDescent="0.3">
      <c r="C1581" s="159"/>
      <c r="D1581" s="24"/>
      <c r="E1581" s="25"/>
      <c r="F1581" s="25"/>
      <c r="G1581" s="24"/>
      <c r="H1581" s="25"/>
      <c r="I1581" s="25"/>
      <c r="J1581" s="25"/>
    </row>
    <row r="1582" spans="3:10" x14ac:dyDescent="0.3">
      <c r="C1582" s="159"/>
      <c r="D1582" s="24"/>
      <c r="E1582" s="25"/>
      <c r="F1582" s="25"/>
      <c r="G1582" s="24"/>
      <c r="H1582" s="25"/>
      <c r="I1582" s="25"/>
      <c r="J1582" s="25"/>
    </row>
    <row r="1583" spans="3:10" x14ac:dyDescent="0.3">
      <c r="C1583" s="159"/>
      <c r="D1583" s="24"/>
      <c r="E1583" s="25"/>
      <c r="F1583" s="25"/>
      <c r="G1583" s="24"/>
      <c r="H1583" s="25"/>
      <c r="I1583" s="25"/>
      <c r="J1583" s="25"/>
    </row>
    <row r="1584" spans="3:10" x14ac:dyDescent="0.3">
      <c r="C1584" s="159"/>
      <c r="D1584" s="24"/>
      <c r="E1584" s="25"/>
      <c r="F1584" s="25"/>
      <c r="G1584" s="24"/>
      <c r="H1584" s="25"/>
      <c r="I1584" s="25"/>
      <c r="J1584" s="25"/>
    </row>
    <row r="1585" spans="3:10" x14ac:dyDescent="0.3">
      <c r="C1585" s="159"/>
      <c r="D1585" s="24"/>
      <c r="E1585" s="25"/>
      <c r="F1585" s="25"/>
      <c r="G1585" s="24"/>
      <c r="H1585" s="25"/>
      <c r="I1585" s="25"/>
      <c r="J1585" s="25"/>
    </row>
    <row r="1586" spans="3:10" x14ac:dyDescent="0.3">
      <c r="C1586" s="159"/>
      <c r="D1586" s="24"/>
      <c r="E1586" s="25"/>
      <c r="F1586" s="25"/>
      <c r="G1586" s="24"/>
      <c r="H1586" s="25"/>
      <c r="I1586" s="25"/>
      <c r="J1586" s="25"/>
    </row>
    <row r="1587" spans="3:10" x14ac:dyDescent="0.3">
      <c r="C1587" s="159"/>
      <c r="D1587" s="24"/>
      <c r="E1587" s="25"/>
      <c r="F1587" s="25"/>
      <c r="G1587" s="24"/>
      <c r="H1587" s="25"/>
      <c r="I1587" s="25"/>
      <c r="J1587" s="25"/>
    </row>
    <row r="1588" spans="3:10" x14ac:dyDescent="0.3">
      <c r="C1588" s="159"/>
      <c r="D1588" s="24"/>
      <c r="E1588" s="25"/>
      <c r="F1588" s="25"/>
      <c r="G1588" s="24"/>
      <c r="H1588" s="25"/>
      <c r="I1588" s="25"/>
      <c r="J1588" s="25"/>
    </row>
    <row r="1589" spans="3:10" x14ac:dyDescent="0.3">
      <c r="C1589" s="159"/>
      <c r="D1589" s="24"/>
      <c r="E1589" s="25"/>
      <c r="F1589" s="25"/>
      <c r="G1589" s="24"/>
      <c r="H1589" s="25"/>
      <c r="I1589" s="25"/>
      <c r="J1589" s="25"/>
    </row>
    <row r="1590" spans="3:10" x14ac:dyDescent="0.3">
      <c r="C1590" s="159"/>
      <c r="D1590" s="24"/>
      <c r="E1590" s="25"/>
      <c r="F1590" s="25"/>
      <c r="G1590" s="24"/>
      <c r="H1590" s="25"/>
      <c r="I1590" s="25"/>
      <c r="J1590" s="25"/>
    </row>
    <row r="1591" spans="3:10" x14ac:dyDescent="0.3">
      <c r="C1591" s="159"/>
      <c r="D1591" s="24"/>
      <c r="E1591" s="25"/>
      <c r="F1591" s="25"/>
      <c r="G1591" s="24"/>
      <c r="H1591" s="25"/>
      <c r="I1591" s="25"/>
      <c r="J1591" s="25"/>
    </row>
    <row r="1592" spans="3:10" x14ac:dyDescent="0.3">
      <c r="C1592" s="159"/>
      <c r="D1592" s="24"/>
      <c r="E1592" s="25"/>
      <c r="F1592" s="25"/>
      <c r="G1592" s="24"/>
      <c r="H1592" s="25"/>
      <c r="I1592" s="25"/>
      <c r="J1592" s="25"/>
    </row>
    <row r="1593" spans="3:10" x14ac:dyDescent="0.3">
      <c r="C1593" s="159"/>
      <c r="D1593" s="24"/>
      <c r="E1593" s="25"/>
      <c r="F1593" s="25"/>
      <c r="G1593" s="24"/>
      <c r="H1593" s="25"/>
      <c r="I1593" s="25"/>
      <c r="J1593" s="25"/>
    </row>
    <row r="1594" spans="3:10" x14ac:dyDescent="0.3">
      <c r="C1594" s="159"/>
      <c r="D1594" s="24"/>
      <c r="E1594" s="25"/>
      <c r="F1594" s="25"/>
      <c r="G1594" s="24"/>
      <c r="H1594" s="25"/>
      <c r="I1594" s="25"/>
      <c r="J1594" s="25"/>
    </row>
    <row r="1595" spans="3:10" x14ac:dyDescent="0.3">
      <c r="C1595" s="159"/>
      <c r="D1595" s="24"/>
      <c r="E1595" s="25"/>
      <c r="F1595" s="25"/>
      <c r="G1595" s="24"/>
      <c r="H1595" s="25"/>
      <c r="I1595" s="25"/>
      <c r="J1595" s="25"/>
    </row>
    <row r="1596" spans="3:10" x14ac:dyDescent="0.3">
      <c r="C1596" s="159"/>
      <c r="D1596" s="24"/>
      <c r="E1596" s="25"/>
      <c r="F1596" s="25"/>
      <c r="G1596" s="24"/>
      <c r="H1596" s="25"/>
      <c r="I1596" s="25"/>
      <c r="J1596" s="25"/>
    </row>
    <row r="1597" spans="3:10" x14ac:dyDescent="0.3">
      <c r="C1597" s="159"/>
      <c r="D1597" s="24"/>
      <c r="E1597" s="25"/>
      <c r="F1597" s="25"/>
      <c r="G1597" s="24"/>
      <c r="H1597" s="25"/>
      <c r="I1597" s="25"/>
      <c r="J1597" s="25"/>
    </row>
    <row r="1598" spans="3:10" x14ac:dyDescent="0.3">
      <c r="C1598" s="159"/>
      <c r="D1598" s="24"/>
      <c r="E1598" s="25"/>
      <c r="F1598" s="25"/>
      <c r="G1598" s="24"/>
      <c r="H1598" s="25"/>
      <c r="I1598" s="25"/>
      <c r="J1598" s="25"/>
    </row>
    <row r="1599" spans="3:10" x14ac:dyDescent="0.3">
      <c r="C1599" s="159"/>
      <c r="D1599" s="24"/>
      <c r="E1599" s="25"/>
      <c r="F1599" s="25"/>
      <c r="G1599" s="24"/>
      <c r="H1599" s="25"/>
      <c r="I1599" s="25"/>
      <c r="J1599" s="25"/>
    </row>
    <row r="1600" spans="3:10" x14ac:dyDescent="0.3">
      <c r="C1600" s="159"/>
      <c r="D1600" s="24"/>
      <c r="E1600" s="25"/>
      <c r="F1600" s="25"/>
      <c r="G1600" s="24"/>
      <c r="H1600" s="25"/>
      <c r="I1600" s="25"/>
      <c r="J1600" s="25"/>
    </row>
    <row r="1601" spans="3:10" x14ac:dyDescent="0.3">
      <c r="C1601" s="159"/>
      <c r="D1601" s="24"/>
      <c r="E1601" s="25"/>
      <c r="F1601" s="25"/>
      <c r="G1601" s="24"/>
      <c r="H1601" s="25"/>
      <c r="I1601" s="25"/>
      <c r="J1601" s="25"/>
    </row>
    <row r="1602" spans="3:10" x14ac:dyDescent="0.3">
      <c r="C1602" s="159"/>
      <c r="D1602" s="24"/>
      <c r="E1602" s="25"/>
      <c r="F1602" s="25"/>
      <c r="G1602" s="24"/>
      <c r="H1602" s="25"/>
      <c r="I1602" s="25"/>
      <c r="J1602" s="25"/>
    </row>
    <row r="1603" spans="3:10" x14ac:dyDescent="0.3">
      <c r="C1603" s="159"/>
      <c r="D1603" s="24"/>
      <c r="E1603" s="25"/>
      <c r="F1603" s="25"/>
      <c r="G1603" s="24"/>
      <c r="H1603" s="25"/>
      <c r="I1603" s="25"/>
      <c r="J1603" s="25"/>
    </row>
    <row r="1604" spans="3:10" x14ac:dyDescent="0.3">
      <c r="C1604" s="159"/>
      <c r="D1604" s="24"/>
      <c r="E1604" s="25"/>
      <c r="F1604" s="25"/>
      <c r="G1604" s="24"/>
      <c r="H1604" s="25"/>
      <c r="I1604" s="25"/>
      <c r="J1604" s="25"/>
    </row>
    <row r="1605" spans="3:10" x14ac:dyDescent="0.3">
      <c r="C1605" s="159"/>
      <c r="D1605" s="24"/>
      <c r="E1605" s="25"/>
      <c r="F1605" s="25"/>
      <c r="G1605" s="24"/>
      <c r="H1605" s="25"/>
      <c r="I1605" s="25"/>
      <c r="J1605" s="25"/>
    </row>
    <row r="1606" spans="3:10" x14ac:dyDescent="0.3">
      <c r="C1606" s="159"/>
      <c r="D1606" s="24"/>
      <c r="E1606" s="25"/>
      <c r="F1606" s="25"/>
      <c r="G1606" s="24"/>
      <c r="H1606" s="25"/>
      <c r="I1606" s="25"/>
      <c r="J1606" s="25"/>
    </row>
    <row r="1607" spans="3:10" x14ac:dyDescent="0.3">
      <c r="C1607" s="159"/>
      <c r="D1607" s="24"/>
      <c r="E1607" s="25"/>
      <c r="F1607" s="25"/>
      <c r="G1607" s="24"/>
      <c r="H1607" s="25"/>
      <c r="I1607" s="25"/>
      <c r="J1607" s="25"/>
    </row>
    <row r="1608" spans="3:10" x14ac:dyDescent="0.3">
      <c r="C1608" s="159"/>
      <c r="D1608" s="24"/>
      <c r="E1608" s="25"/>
      <c r="F1608" s="25"/>
      <c r="G1608" s="24"/>
      <c r="H1608" s="25"/>
      <c r="I1608" s="25"/>
      <c r="J1608" s="25"/>
    </row>
    <row r="1609" spans="3:10" x14ac:dyDescent="0.3">
      <c r="C1609" s="159"/>
      <c r="D1609" s="24"/>
      <c r="E1609" s="25"/>
      <c r="F1609" s="25"/>
      <c r="G1609" s="24"/>
      <c r="H1609" s="25"/>
      <c r="I1609" s="25"/>
      <c r="J1609" s="25"/>
    </row>
    <row r="1610" spans="3:10" x14ac:dyDescent="0.3">
      <c r="C1610" s="159"/>
      <c r="D1610" s="24"/>
      <c r="E1610" s="25"/>
      <c r="F1610" s="25"/>
      <c r="G1610" s="24"/>
      <c r="H1610" s="25"/>
      <c r="I1610" s="25"/>
      <c r="J1610" s="25"/>
    </row>
    <row r="1611" spans="3:10" x14ac:dyDescent="0.3">
      <c r="C1611" s="159"/>
      <c r="D1611" s="24"/>
      <c r="E1611" s="25"/>
      <c r="F1611" s="25"/>
      <c r="G1611" s="24"/>
      <c r="H1611" s="25"/>
      <c r="I1611" s="25"/>
      <c r="J1611" s="25"/>
    </row>
    <row r="1612" spans="3:10" x14ac:dyDescent="0.3">
      <c r="C1612" s="159"/>
      <c r="D1612" s="24"/>
      <c r="E1612" s="25"/>
      <c r="F1612" s="25"/>
      <c r="G1612" s="24"/>
      <c r="H1612" s="25"/>
      <c r="I1612" s="25"/>
      <c r="J1612" s="25"/>
    </row>
    <row r="1613" spans="3:10" x14ac:dyDescent="0.3">
      <c r="C1613" s="159"/>
      <c r="D1613" s="24"/>
      <c r="E1613" s="25"/>
      <c r="F1613" s="25"/>
      <c r="G1613" s="24"/>
      <c r="H1613" s="25"/>
      <c r="I1613" s="25"/>
      <c r="J1613" s="25"/>
    </row>
    <row r="1614" spans="3:10" x14ac:dyDescent="0.3">
      <c r="C1614" s="159"/>
      <c r="D1614" s="24"/>
      <c r="E1614" s="25"/>
      <c r="F1614" s="25"/>
      <c r="G1614" s="24"/>
      <c r="H1614" s="25"/>
      <c r="I1614" s="25"/>
      <c r="J1614" s="25"/>
    </row>
    <row r="1615" spans="3:10" x14ac:dyDescent="0.3">
      <c r="C1615" s="159"/>
      <c r="D1615" s="24"/>
      <c r="E1615" s="25"/>
      <c r="F1615" s="25"/>
      <c r="G1615" s="24"/>
      <c r="H1615" s="25"/>
      <c r="I1615" s="25"/>
      <c r="J1615" s="25"/>
    </row>
    <row r="1616" spans="3:10" x14ac:dyDescent="0.3">
      <c r="C1616" s="159"/>
      <c r="D1616" s="24"/>
      <c r="E1616" s="25"/>
      <c r="F1616" s="25"/>
      <c r="G1616" s="24"/>
      <c r="H1616" s="25"/>
      <c r="I1616" s="25"/>
      <c r="J1616" s="25"/>
    </row>
    <row r="1617" spans="3:10" x14ac:dyDescent="0.3">
      <c r="C1617" s="159"/>
      <c r="D1617" s="24"/>
      <c r="E1617" s="25"/>
      <c r="F1617" s="25"/>
      <c r="G1617" s="24"/>
      <c r="H1617" s="25"/>
      <c r="I1617" s="25"/>
      <c r="J1617" s="25"/>
    </row>
    <row r="1618" spans="3:10" x14ac:dyDescent="0.3">
      <c r="C1618" s="159"/>
      <c r="D1618" s="24"/>
      <c r="E1618" s="25"/>
      <c r="F1618" s="25"/>
      <c r="G1618" s="24"/>
      <c r="H1618" s="25"/>
      <c r="I1618" s="25"/>
      <c r="J1618" s="25"/>
    </row>
    <row r="1619" spans="3:10" x14ac:dyDescent="0.3">
      <c r="C1619" s="159"/>
      <c r="D1619" s="24"/>
      <c r="E1619" s="25"/>
      <c r="F1619" s="25"/>
      <c r="G1619" s="24"/>
      <c r="H1619" s="25"/>
      <c r="I1619" s="25"/>
      <c r="J1619" s="25"/>
    </row>
    <row r="1620" spans="3:10" x14ac:dyDescent="0.3">
      <c r="C1620" s="159"/>
      <c r="D1620" s="24"/>
      <c r="E1620" s="25"/>
      <c r="F1620" s="25"/>
      <c r="G1620" s="24"/>
      <c r="H1620" s="25"/>
      <c r="I1620" s="25"/>
      <c r="J1620" s="25"/>
    </row>
    <row r="1621" spans="3:10" x14ac:dyDescent="0.3">
      <c r="C1621" s="159"/>
      <c r="D1621" s="24"/>
      <c r="E1621" s="25"/>
      <c r="F1621" s="25"/>
      <c r="G1621" s="24"/>
      <c r="H1621" s="25"/>
      <c r="I1621" s="25"/>
      <c r="J1621" s="25"/>
    </row>
    <row r="1622" spans="3:10" x14ac:dyDescent="0.3">
      <c r="C1622" s="159"/>
      <c r="D1622" s="24"/>
      <c r="E1622" s="25"/>
      <c r="F1622" s="25"/>
      <c r="G1622" s="24"/>
      <c r="H1622" s="25"/>
      <c r="I1622" s="25"/>
      <c r="J1622" s="25"/>
    </row>
    <row r="1623" spans="3:10" x14ac:dyDescent="0.3">
      <c r="C1623" s="159"/>
      <c r="D1623" s="24"/>
      <c r="E1623" s="25"/>
      <c r="F1623" s="25"/>
      <c r="G1623" s="24"/>
      <c r="H1623" s="25"/>
      <c r="I1623" s="25"/>
      <c r="J1623" s="25"/>
    </row>
    <row r="1624" spans="3:10" x14ac:dyDescent="0.3">
      <c r="C1624" s="159"/>
      <c r="D1624" s="24"/>
      <c r="E1624" s="25"/>
      <c r="F1624" s="25"/>
      <c r="G1624" s="24"/>
      <c r="H1624" s="25"/>
      <c r="I1624" s="25"/>
      <c r="J1624" s="25"/>
    </row>
    <row r="1625" spans="3:10" x14ac:dyDescent="0.3">
      <c r="C1625" s="159"/>
      <c r="D1625" s="24"/>
      <c r="E1625" s="25"/>
      <c r="F1625" s="25"/>
      <c r="G1625" s="24"/>
      <c r="H1625" s="25"/>
      <c r="I1625" s="25"/>
      <c r="J1625" s="25"/>
    </row>
    <row r="1626" spans="3:10" x14ac:dyDescent="0.3">
      <c r="C1626" s="159"/>
      <c r="D1626" s="24"/>
      <c r="E1626" s="25"/>
      <c r="F1626" s="25"/>
      <c r="G1626" s="24"/>
      <c r="H1626" s="25"/>
      <c r="I1626" s="25"/>
      <c r="J1626" s="25"/>
    </row>
    <row r="1627" spans="3:10" x14ac:dyDescent="0.3">
      <c r="C1627" s="159"/>
      <c r="D1627" s="24"/>
      <c r="E1627" s="25"/>
      <c r="F1627" s="25"/>
      <c r="G1627" s="24"/>
      <c r="H1627" s="25"/>
      <c r="I1627" s="25"/>
      <c r="J1627" s="25"/>
    </row>
    <row r="1628" spans="3:10" x14ac:dyDescent="0.3">
      <c r="C1628" s="159"/>
      <c r="D1628" s="24"/>
      <c r="E1628" s="25"/>
      <c r="F1628" s="25"/>
      <c r="G1628" s="24"/>
      <c r="H1628" s="25"/>
      <c r="I1628" s="25"/>
      <c r="J1628" s="25"/>
    </row>
    <row r="1629" spans="3:10" x14ac:dyDescent="0.3">
      <c r="C1629" s="159"/>
      <c r="D1629" s="24"/>
      <c r="E1629" s="25"/>
      <c r="F1629" s="25"/>
      <c r="G1629" s="24"/>
      <c r="H1629" s="25"/>
      <c r="I1629" s="25"/>
      <c r="J1629" s="25"/>
    </row>
    <row r="1630" spans="3:10" x14ac:dyDescent="0.3">
      <c r="C1630" s="159"/>
      <c r="D1630" s="24"/>
      <c r="E1630" s="25"/>
      <c r="F1630" s="25"/>
      <c r="G1630" s="24"/>
      <c r="H1630" s="25"/>
      <c r="I1630" s="25"/>
      <c r="J1630" s="25"/>
    </row>
    <row r="1631" spans="3:10" x14ac:dyDescent="0.3">
      <c r="C1631" s="159"/>
      <c r="D1631" s="24"/>
      <c r="E1631" s="25"/>
      <c r="F1631" s="25"/>
      <c r="G1631" s="24"/>
      <c r="H1631" s="25"/>
      <c r="I1631" s="25"/>
      <c r="J1631" s="25"/>
    </row>
    <row r="1632" spans="3:10" x14ac:dyDescent="0.3">
      <c r="C1632" s="159"/>
      <c r="D1632" s="24"/>
      <c r="E1632" s="25"/>
      <c r="F1632" s="25"/>
      <c r="G1632" s="24"/>
      <c r="H1632" s="25"/>
      <c r="I1632" s="25"/>
      <c r="J1632" s="25"/>
    </row>
    <row r="1633" spans="3:10" x14ac:dyDescent="0.3">
      <c r="C1633" s="159"/>
      <c r="D1633" s="24"/>
      <c r="E1633" s="25"/>
      <c r="F1633" s="25"/>
      <c r="G1633" s="24"/>
      <c r="H1633" s="25"/>
      <c r="I1633" s="25"/>
      <c r="J1633" s="25"/>
    </row>
    <row r="1634" spans="3:10" x14ac:dyDescent="0.3">
      <c r="C1634" s="159"/>
      <c r="D1634" s="24"/>
      <c r="E1634" s="25"/>
      <c r="F1634" s="25"/>
      <c r="G1634" s="24"/>
      <c r="H1634" s="25"/>
      <c r="I1634" s="25"/>
      <c r="J1634" s="25"/>
    </row>
    <row r="1635" spans="3:10" x14ac:dyDescent="0.3">
      <c r="C1635" s="159"/>
      <c r="D1635" s="24"/>
      <c r="E1635" s="25"/>
      <c r="F1635" s="25"/>
      <c r="G1635" s="24"/>
      <c r="H1635" s="25"/>
      <c r="I1635" s="25"/>
      <c r="J1635" s="25"/>
    </row>
    <row r="1636" spans="3:10" x14ac:dyDescent="0.3">
      <c r="C1636" s="159"/>
      <c r="D1636" s="24"/>
      <c r="E1636" s="25"/>
      <c r="F1636" s="25"/>
      <c r="G1636" s="24"/>
      <c r="H1636" s="25"/>
      <c r="I1636" s="25"/>
      <c r="J1636" s="25"/>
    </row>
    <row r="1637" spans="3:10" x14ac:dyDescent="0.3">
      <c r="C1637" s="159"/>
      <c r="D1637" s="24"/>
      <c r="E1637" s="25"/>
      <c r="F1637" s="25"/>
      <c r="G1637" s="24"/>
      <c r="H1637" s="25"/>
      <c r="I1637" s="25"/>
      <c r="J1637" s="25"/>
    </row>
    <row r="1638" spans="3:10" x14ac:dyDescent="0.3">
      <c r="C1638" s="159"/>
      <c r="D1638" s="24"/>
      <c r="E1638" s="25"/>
      <c r="F1638" s="25"/>
      <c r="G1638" s="24"/>
      <c r="H1638" s="25"/>
      <c r="I1638" s="25"/>
      <c r="J1638" s="25"/>
    </row>
    <row r="1639" spans="3:10" x14ac:dyDescent="0.3">
      <c r="C1639" s="159"/>
      <c r="D1639" s="24"/>
      <c r="E1639" s="25"/>
      <c r="F1639" s="25"/>
      <c r="G1639" s="24"/>
      <c r="H1639" s="25"/>
      <c r="I1639" s="25"/>
      <c r="J1639" s="25"/>
    </row>
    <row r="1640" spans="3:10" x14ac:dyDescent="0.3">
      <c r="C1640" s="159"/>
      <c r="D1640" s="24"/>
      <c r="E1640" s="25"/>
      <c r="F1640" s="25"/>
      <c r="G1640" s="24"/>
      <c r="H1640" s="25"/>
      <c r="I1640" s="25"/>
      <c r="J1640" s="25"/>
    </row>
    <row r="1641" spans="3:10" x14ac:dyDescent="0.3">
      <c r="C1641" s="159"/>
      <c r="D1641" s="24"/>
      <c r="E1641" s="25"/>
      <c r="F1641" s="25"/>
      <c r="G1641" s="24"/>
      <c r="H1641" s="25"/>
      <c r="I1641" s="25"/>
      <c r="J1641" s="25"/>
    </row>
    <row r="1642" spans="3:10" x14ac:dyDescent="0.3">
      <c r="C1642" s="159"/>
      <c r="D1642" s="24"/>
      <c r="E1642" s="25"/>
      <c r="F1642" s="25"/>
      <c r="G1642" s="24"/>
      <c r="H1642" s="25"/>
      <c r="I1642" s="25"/>
      <c r="J1642" s="25"/>
    </row>
    <row r="1643" spans="3:10" x14ac:dyDescent="0.3">
      <c r="C1643" s="159"/>
      <c r="D1643" s="24"/>
      <c r="E1643" s="25"/>
      <c r="F1643" s="25"/>
      <c r="G1643" s="24"/>
      <c r="H1643" s="25"/>
      <c r="I1643" s="25"/>
      <c r="J1643" s="25"/>
    </row>
    <row r="1644" spans="3:10" x14ac:dyDescent="0.3">
      <c r="C1644" s="159"/>
      <c r="D1644" s="24"/>
      <c r="E1644" s="25"/>
      <c r="F1644" s="25"/>
      <c r="G1644" s="24"/>
      <c r="H1644" s="25"/>
      <c r="I1644" s="25"/>
      <c r="J1644" s="25"/>
    </row>
    <row r="1645" spans="3:10" x14ac:dyDescent="0.3">
      <c r="C1645" s="159"/>
      <c r="D1645" s="24"/>
      <c r="E1645" s="25"/>
      <c r="F1645" s="25"/>
      <c r="G1645" s="24"/>
      <c r="H1645" s="25"/>
      <c r="I1645" s="25"/>
      <c r="J1645" s="25"/>
    </row>
    <row r="1646" spans="3:10" x14ac:dyDescent="0.3">
      <c r="C1646" s="159"/>
      <c r="D1646" s="24"/>
      <c r="E1646" s="25"/>
      <c r="F1646" s="25"/>
      <c r="G1646" s="24"/>
      <c r="H1646" s="25"/>
      <c r="I1646" s="25"/>
      <c r="J1646" s="25"/>
    </row>
    <row r="1647" spans="3:10" x14ac:dyDescent="0.3">
      <c r="C1647" s="159"/>
      <c r="D1647" s="24"/>
      <c r="E1647" s="25"/>
      <c r="F1647" s="25"/>
      <c r="G1647" s="24"/>
      <c r="H1647" s="25"/>
      <c r="I1647" s="25"/>
      <c r="J1647" s="25"/>
    </row>
    <row r="1648" spans="3:10" x14ac:dyDescent="0.3">
      <c r="C1648" s="159"/>
      <c r="D1648" s="24"/>
      <c r="E1648" s="25"/>
      <c r="F1648" s="25"/>
      <c r="G1648" s="24"/>
      <c r="H1648" s="25"/>
      <c r="I1648" s="25"/>
      <c r="J1648" s="25"/>
    </row>
    <row r="1649" spans="3:10" x14ac:dyDescent="0.3">
      <c r="C1649" s="159"/>
      <c r="D1649" s="24"/>
      <c r="E1649" s="25"/>
      <c r="F1649" s="25"/>
      <c r="G1649" s="24"/>
      <c r="H1649" s="25"/>
      <c r="I1649" s="25"/>
      <c r="J1649" s="25"/>
    </row>
    <row r="1650" spans="3:10" x14ac:dyDescent="0.3">
      <c r="C1650" s="159"/>
      <c r="D1650" s="24"/>
      <c r="E1650" s="25"/>
      <c r="F1650" s="25"/>
      <c r="G1650" s="24"/>
      <c r="H1650" s="25"/>
      <c r="I1650" s="25"/>
      <c r="J1650" s="25"/>
    </row>
    <row r="1651" spans="3:10" x14ac:dyDescent="0.3">
      <c r="C1651" s="159"/>
      <c r="D1651" s="24"/>
      <c r="E1651" s="25"/>
      <c r="F1651" s="25"/>
      <c r="G1651" s="24"/>
      <c r="H1651" s="25"/>
      <c r="I1651" s="25"/>
      <c r="J1651" s="25"/>
    </row>
    <row r="1652" spans="3:10" x14ac:dyDescent="0.3">
      <c r="C1652" s="159"/>
      <c r="D1652" s="24"/>
      <c r="E1652" s="25"/>
      <c r="F1652" s="25"/>
      <c r="G1652" s="24"/>
      <c r="H1652" s="25"/>
      <c r="I1652" s="25"/>
      <c r="J1652" s="25"/>
    </row>
    <row r="1653" spans="3:10" x14ac:dyDescent="0.3">
      <c r="C1653" s="159"/>
      <c r="D1653" s="24"/>
      <c r="E1653" s="25"/>
      <c r="F1653" s="25"/>
      <c r="G1653" s="24"/>
      <c r="H1653" s="25"/>
      <c r="I1653" s="25"/>
      <c r="J1653" s="25"/>
    </row>
    <row r="1654" spans="3:10" x14ac:dyDescent="0.3">
      <c r="C1654" s="159"/>
      <c r="D1654" s="24"/>
      <c r="E1654" s="25"/>
      <c r="F1654" s="25"/>
      <c r="G1654" s="24"/>
      <c r="H1654" s="25"/>
      <c r="I1654" s="25"/>
      <c r="J1654" s="25"/>
    </row>
    <row r="1655" spans="3:10" x14ac:dyDescent="0.3">
      <c r="C1655" s="159"/>
      <c r="D1655" s="24"/>
      <c r="E1655" s="25"/>
      <c r="F1655" s="25"/>
      <c r="G1655" s="24"/>
      <c r="H1655" s="25"/>
      <c r="I1655" s="25"/>
      <c r="J1655" s="25"/>
    </row>
    <row r="1656" spans="3:10" x14ac:dyDescent="0.3">
      <c r="C1656" s="159"/>
      <c r="D1656" s="24"/>
      <c r="E1656" s="25"/>
      <c r="F1656" s="25"/>
      <c r="G1656" s="24"/>
      <c r="H1656" s="25"/>
      <c r="I1656" s="25"/>
      <c r="J1656" s="25"/>
    </row>
    <row r="1657" spans="3:10" x14ac:dyDescent="0.3">
      <c r="C1657" s="159"/>
      <c r="D1657" s="24"/>
      <c r="E1657" s="25"/>
      <c r="F1657" s="25"/>
      <c r="G1657" s="24"/>
      <c r="H1657" s="25"/>
      <c r="I1657" s="25"/>
      <c r="J1657" s="25"/>
    </row>
    <row r="1658" spans="3:10" x14ac:dyDescent="0.3">
      <c r="C1658" s="159"/>
      <c r="D1658" s="24"/>
      <c r="E1658" s="25"/>
      <c r="F1658" s="25"/>
      <c r="G1658" s="24"/>
      <c r="H1658" s="25"/>
      <c r="I1658" s="25"/>
      <c r="J1658" s="25"/>
    </row>
    <row r="1659" spans="3:10" x14ac:dyDescent="0.3">
      <c r="C1659" s="159"/>
      <c r="D1659" s="24"/>
      <c r="E1659" s="25"/>
      <c r="F1659" s="25"/>
      <c r="G1659" s="24"/>
      <c r="H1659" s="25"/>
      <c r="I1659" s="25"/>
      <c r="J1659" s="25"/>
    </row>
    <row r="1660" spans="3:10" x14ac:dyDescent="0.3">
      <c r="C1660" s="159"/>
      <c r="D1660" s="24"/>
      <c r="E1660" s="25"/>
      <c r="F1660" s="25"/>
      <c r="G1660" s="24"/>
      <c r="H1660" s="25"/>
      <c r="I1660" s="25"/>
      <c r="J1660" s="25"/>
    </row>
    <row r="1661" spans="3:10" x14ac:dyDescent="0.3">
      <c r="C1661" s="159"/>
      <c r="D1661" s="24"/>
      <c r="E1661" s="25"/>
      <c r="F1661" s="25"/>
      <c r="G1661" s="24"/>
      <c r="H1661" s="25"/>
      <c r="I1661" s="25"/>
      <c r="J1661" s="25"/>
    </row>
    <row r="1662" spans="3:10" x14ac:dyDescent="0.3">
      <c r="C1662" s="159"/>
      <c r="D1662" s="24"/>
      <c r="E1662" s="25"/>
      <c r="F1662" s="25"/>
      <c r="G1662" s="24"/>
      <c r="H1662" s="25"/>
      <c r="I1662" s="25"/>
      <c r="J1662" s="25"/>
    </row>
    <row r="1663" spans="3:10" x14ac:dyDescent="0.3">
      <c r="C1663" s="159"/>
      <c r="D1663" s="24"/>
      <c r="E1663" s="25"/>
      <c r="F1663" s="25"/>
      <c r="G1663" s="24"/>
      <c r="H1663" s="25"/>
      <c r="I1663" s="25"/>
      <c r="J1663" s="25"/>
    </row>
    <row r="1664" spans="3:10" x14ac:dyDescent="0.3">
      <c r="C1664" s="159"/>
      <c r="D1664" s="24"/>
      <c r="E1664" s="25"/>
      <c r="F1664" s="25"/>
      <c r="G1664" s="24"/>
      <c r="H1664" s="25"/>
      <c r="I1664" s="25"/>
      <c r="J1664" s="25"/>
    </row>
    <row r="1665" spans="3:10" x14ac:dyDescent="0.3">
      <c r="C1665" s="159"/>
      <c r="D1665" s="24"/>
      <c r="E1665" s="25"/>
      <c r="F1665" s="25"/>
      <c r="G1665" s="24"/>
      <c r="H1665" s="25"/>
      <c r="I1665" s="25"/>
      <c r="J1665" s="25"/>
    </row>
    <row r="1666" spans="3:10" x14ac:dyDescent="0.3">
      <c r="C1666" s="159"/>
      <c r="D1666" s="24"/>
      <c r="E1666" s="25"/>
      <c r="F1666" s="25"/>
      <c r="G1666" s="24"/>
      <c r="H1666" s="25"/>
      <c r="I1666" s="25"/>
      <c r="J1666" s="25"/>
    </row>
    <row r="1667" spans="3:10" x14ac:dyDescent="0.3">
      <c r="C1667" s="159"/>
      <c r="D1667" s="24"/>
      <c r="E1667" s="25"/>
      <c r="F1667" s="25"/>
      <c r="G1667" s="24"/>
      <c r="H1667" s="25"/>
      <c r="I1667" s="25"/>
      <c r="J1667" s="25"/>
    </row>
    <row r="1668" spans="3:10" x14ac:dyDescent="0.3">
      <c r="C1668" s="159"/>
      <c r="D1668" s="24"/>
      <c r="E1668" s="25"/>
      <c r="F1668" s="25"/>
      <c r="G1668" s="24"/>
      <c r="H1668" s="25"/>
      <c r="I1668" s="25"/>
      <c r="J1668" s="25"/>
    </row>
    <row r="1669" spans="3:10" x14ac:dyDescent="0.3">
      <c r="C1669" s="159"/>
      <c r="D1669" s="24"/>
      <c r="E1669" s="25"/>
      <c r="F1669" s="25"/>
      <c r="G1669" s="24"/>
      <c r="H1669" s="25"/>
      <c r="I1669" s="25"/>
      <c r="J1669" s="25"/>
    </row>
    <row r="1670" spans="3:10" x14ac:dyDescent="0.3">
      <c r="C1670" s="159"/>
      <c r="D1670" s="24"/>
      <c r="E1670" s="25"/>
      <c r="F1670" s="25"/>
      <c r="G1670" s="24"/>
      <c r="H1670" s="25"/>
      <c r="I1670" s="25"/>
      <c r="J1670" s="25"/>
    </row>
    <row r="1671" spans="3:10" x14ac:dyDescent="0.3">
      <c r="C1671" s="159"/>
      <c r="D1671" s="24"/>
      <c r="E1671" s="25"/>
      <c r="F1671" s="25"/>
      <c r="G1671" s="24"/>
      <c r="H1671" s="25"/>
      <c r="I1671" s="25"/>
      <c r="J1671" s="25"/>
    </row>
    <row r="1672" spans="3:10" x14ac:dyDescent="0.3">
      <c r="C1672" s="159"/>
      <c r="D1672" s="24"/>
      <c r="E1672" s="25"/>
      <c r="F1672" s="25"/>
      <c r="G1672" s="24"/>
      <c r="H1672" s="25"/>
      <c r="I1672" s="25"/>
      <c r="J1672" s="25"/>
    </row>
    <row r="1673" spans="3:10" x14ac:dyDescent="0.3">
      <c r="C1673" s="159"/>
      <c r="D1673" s="24"/>
      <c r="E1673" s="25"/>
      <c r="F1673" s="25"/>
      <c r="G1673" s="24"/>
      <c r="H1673" s="25"/>
      <c r="I1673" s="25"/>
      <c r="J1673" s="25"/>
    </row>
    <row r="1674" spans="3:10" x14ac:dyDescent="0.3">
      <c r="C1674" s="159"/>
      <c r="D1674" s="24"/>
      <c r="E1674" s="25"/>
      <c r="F1674" s="25"/>
      <c r="G1674" s="24"/>
      <c r="H1674" s="25"/>
      <c r="I1674" s="25"/>
      <c r="J1674" s="25"/>
    </row>
    <row r="1675" spans="3:10" x14ac:dyDescent="0.3">
      <c r="C1675" s="159"/>
      <c r="D1675" s="24"/>
      <c r="E1675" s="25"/>
      <c r="F1675" s="25"/>
      <c r="G1675" s="24"/>
      <c r="H1675" s="25"/>
      <c r="I1675" s="25"/>
      <c r="J1675" s="25"/>
    </row>
    <row r="1676" spans="3:10" x14ac:dyDescent="0.3">
      <c r="C1676" s="159"/>
      <c r="D1676" s="24"/>
      <c r="E1676" s="25"/>
      <c r="F1676" s="25"/>
      <c r="G1676" s="24"/>
      <c r="H1676" s="25"/>
      <c r="I1676" s="25"/>
      <c r="J1676" s="25"/>
    </row>
    <row r="1677" spans="3:10" x14ac:dyDescent="0.3">
      <c r="C1677" s="159"/>
      <c r="D1677" s="24"/>
      <c r="E1677" s="25"/>
      <c r="F1677" s="25"/>
      <c r="G1677" s="24"/>
      <c r="H1677" s="25"/>
      <c r="I1677" s="25"/>
      <c r="J1677" s="25"/>
    </row>
    <row r="1678" spans="3:10" x14ac:dyDescent="0.3">
      <c r="C1678" s="159"/>
      <c r="D1678" s="24"/>
      <c r="E1678" s="25"/>
      <c r="F1678" s="25"/>
      <c r="G1678" s="24"/>
      <c r="H1678" s="25"/>
      <c r="I1678" s="25"/>
      <c r="J1678" s="25"/>
    </row>
    <row r="1679" spans="3:10" x14ac:dyDescent="0.3">
      <c r="C1679" s="159"/>
      <c r="D1679" s="24"/>
      <c r="E1679" s="25"/>
      <c r="F1679" s="25"/>
      <c r="G1679" s="24"/>
      <c r="H1679" s="25"/>
      <c r="I1679" s="25"/>
      <c r="J1679" s="25"/>
    </row>
    <row r="1680" spans="3:10" x14ac:dyDescent="0.3">
      <c r="C1680" s="159"/>
      <c r="D1680" s="24"/>
      <c r="E1680" s="25"/>
      <c r="F1680" s="25"/>
      <c r="G1680" s="24"/>
      <c r="H1680" s="25"/>
      <c r="I1680" s="25"/>
      <c r="J1680" s="25"/>
    </row>
    <row r="1681" spans="3:10" x14ac:dyDescent="0.3">
      <c r="C1681" s="159"/>
      <c r="D1681" s="24"/>
      <c r="E1681" s="25"/>
      <c r="F1681" s="25"/>
      <c r="G1681" s="24"/>
      <c r="H1681" s="25"/>
      <c r="I1681" s="25"/>
      <c r="J1681" s="25"/>
    </row>
    <row r="1682" spans="3:10" x14ac:dyDescent="0.3">
      <c r="C1682" s="159"/>
      <c r="D1682" s="24"/>
      <c r="E1682" s="25"/>
      <c r="F1682" s="25"/>
      <c r="G1682" s="24"/>
      <c r="H1682" s="25"/>
      <c r="I1682" s="25"/>
      <c r="J1682" s="25"/>
    </row>
    <row r="1683" spans="3:10" x14ac:dyDescent="0.3">
      <c r="C1683" s="159"/>
      <c r="D1683" s="24"/>
      <c r="E1683" s="25"/>
      <c r="F1683" s="25"/>
      <c r="G1683" s="24"/>
      <c r="H1683" s="25"/>
      <c r="I1683" s="25"/>
      <c r="J1683" s="25"/>
    </row>
    <row r="1684" spans="3:10" x14ac:dyDescent="0.3">
      <c r="C1684" s="159"/>
      <c r="D1684" s="24"/>
      <c r="E1684" s="25"/>
      <c r="F1684" s="25"/>
      <c r="G1684" s="24"/>
      <c r="H1684" s="25"/>
      <c r="I1684" s="25"/>
      <c r="J1684" s="25"/>
    </row>
    <row r="1685" spans="3:10" x14ac:dyDescent="0.3">
      <c r="C1685" s="159"/>
      <c r="D1685" s="24"/>
      <c r="E1685" s="25"/>
      <c r="F1685" s="25"/>
      <c r="G1685" s="24"/>
      <c r="H1685" s="25"/>
      <c r="I1685" s="25"/>
      <c r="J1685" s="25"/>
    </row>
    <row r="1686" spans="3:10" x14ac:dyDescent="0.3">
      <c r="C1686" s="159"/>
      <c r="D1686" s="24"/>
      <c r="E1686" s="25"/>
      <c r="F1686" s="25"/>
      <c r="G1686" s="24"/>
      <c r="H1686" s="25"/>
      <c r="I1686" s="25"/>
      <c r="J1686" s="25"/>
    </row>
    <row r="1687" spans="3:10" x14ac:dyDescent="0.3">
      <c r="C1687" s="159"/>
      <c r="D1687" s="24"/>
      <c r="E1687" s="25"/>
      <c r="F1687" s="25"/>
      <c r="G1687" s="24"/>
      <c r="H1687" s="25"/>
      <c r="I1687" s="25"/>
      <c r="J1687" s="25"/>
    </row>
    <row r="1688" spans="3:10" x14ac:dyDescent="0.3">
      <c r="C1688" s="159"/>
      <c r="D1688" s="24"/>
      <c r="E1688" s="25"/>
      <c r="F1688" s="25"/>
      <c r="G1688" s="24"/>
      <c r="H1688" s="25"/>
      <c r="I1688" s="25"/>
      <c r="J1688" s="25"/>
    </row>
    <row r="1689" spans="3:10" x14ac:dyDescent="0.3">
      <c r="C1689" s="159"/>
      <c r="D1689" s="24"/>
      <c r="E1689" s="25"/>
      <c r="F1689" s="25"/>
      <c r="G1689" s="24"/>
      <c r="H1689" s="25"/>
      <c r="I1689" s="25"/>
      <c r="J1689" s="25"/>
    </row>
    <row r="1690" spans="3:10" x14ac:dyDescent="0.3">
      <c r="C1690" s="159"/>
      <c r="D1690" s="24"/>
      <c r="E1690" s="25"/>
      <c r="F1690" s="25"/>
      <c r="G1690" s="24"/>
      <c r="H1690" s="25"/>
      <c r="I1690" s="25"/>
      <c r="J1690" s="25"/>
    </row>
    <row r="1691" spans="3:10" x14ac:dyDescent="0.3">
      <c r="C1691" s="159"/>
      <c r="D1691" s="24"/>
      <c r="E1691" s="25"/>
      <c r="F1691" s="25"/>
      <c r="G1691" s="24"/>
      <c r="H1691" s="25"/>
      <c r="I1691" s="25"/>
      <c r="J1691" s="25"/>
    </row>
    <row r="1692" spans="3:10" x14ac:dyDescent="0.3">
      <c r="C1692" s="159"/>
      <c r="D1692" s="24"/>
      <c r="E1692" s="25"/>
      <c r="F1692" s="25"/>
      <c r="G1692" s="24"/>
      <c r="H1692" s="25"/>
      <c r="I1692" s="25"/>
      <c r="J1692" s="25"/>
    </row>
    <row r="1693" spans="3:10" x14ac:dyDescent="0.3">
      <c r="C1693" s="159"/>
      <c r="D1693" s="24"/>
      <c r="E1693" s="25"/>
      <c r="F1693" s="25"/>
      <c r="G1693" s="24"/>
      <c r="H1693" s="25"/>
      <c r="I1693" s="25"/>
      <c r="J1693" s="25"/>
    </row>
    <row r="1694" spans="3:10" x14ac:dyDescent="0.3">
      <c r="C1694" s="159"/>
      <c r="D1694" s="24"/>
      <c r="E1694" s="25"/>
      <c r="F1694" s="25"/>
      <c r="G1694" s="24"/>
      <c r="H1694" s="25"/>
      <c r="I1694" s="25"/>
      <c r="J1694" s="25"/>
    </row>
    <row r="1695" spans="3:10" x14ac:dyDescent="0.3">
      <c r="C1695" s="159"/>
      <c r="D1695" s="24"/>
      <c r="E1695" s="25"/>
      <c r="F1695" s="25"/>
      <c r="G1695" s="24"/>
      <c r="H1695" s="25"/>
      <c r="I1695" s="25"/>
      <c r="J1695" s="25"/>
    </row>
    <row r="1696" spans="3:10" x14ac:dyDescent="0.3">
      <c r="C1696" s="159"/>
      <c r="D1696" s="24"/>
      <c r="E1696" s="25"/>
      <c r="F1696" s="25"/>
      <c r="G1696" s="24"/>
      <c r="H1696" s="25"/>
      <c r="I1696" s="25"/>
      <c r="J1696" s="25"/>
    </row>
    <row r="1697" spans="3:10" x14ac:dyDescent="0.3">
      <c r="C1697" s="159"/>
      <c r="D1697" s="24"/>
      <c r="E1697" s="25"/>
      <c r="F1697" s="25"/>
      <c r="G1697" s="24"/>
      <c r="H1697" s="25"/>
      <c r="I1697" s="25"/>
      <c r="J1697" s="25"/>
    </row>
    <row r="1698" spans="3:10" x14ac:dyDescent="0.3">
      <c r="C1698" s="159"/>
      <c r="D1698" s="24"/>
      <c r="E1698" s="25"/>
      <c r="F1698" s="25"/>
      <c r="G1698" s="24"/>
      <c r="H1698" s="25"/>
      <c r="I1698" s="25"/>
      <c r="J1698" s="25"/>
    </row>
    <row r="1699" spans="3:10" x14ac:dyDescent="0.3">
      <c r="C1699" s="159"/>
      <c r="D1699" s="24"/>
      <c r="E1699" s="25"/>
      <c r="F1699" s="25"/>
      <c r="G1699" s="24"/>
      <c r="H1699" s="25"/>
      <c r="I1699" s="25"/>
      <c r="J1699" s="25"/>
    </row>
    <row r="1700" spans="3:10" x14ac:dyDescent="0.3">
      <c r="C1700" s="159"/>
      <c r="D1700" s="24"/>
      <c r="E1700" s="25"/>
      <c r="F1700" s="25"/>
      <c r="G1700" s="24"/>
      <c r="H1700" s="25"/>
      <c r="I1700" s="25"/>
      <c r="J1700" s="25"/>
    </row>
    <row r="1701" spans="3:10" x14ac:dyDescent="0.3">
      <c r="C1701" s="159"/>
      <c r="D1701" s="24"/>
      <c r="E1701" s="25"/>
      <c r="F1701" s="25"/>
      <c r="G1701" s="24"/>
      <c r="H1701" s="25"/>
      <c r="I1701" s="25"/>
      <c r="J1701" s="25"/>
    </row>
    <row r="1702" spans="3:10" x14ac:dyDescent="0.3">
      <c r="C1702" s="159"/>
      <c r="D1702" s="24"/>
      <c r="E1702" s="25"/>
      <c r="F1702" s="25"/>
      <c r="G1702" s="24"/>
      <c r="H1702" s="25"/>
      <c r="I1702" s="25"/>
      <c r="J1702" s="25"/>
    </row>
    <row r="1703" spans="3:10" x14ac:dyDescent="0.3">
      <c r="C1703" s="159"/>
      <c r="D1703" s="24"/>
      <c r="E1703" s="25"/>
      <c r="F1703" s="25"/>
      <c r="G1703" s="24"/>
      <c r="H1703" s="25"/>
      <c r="I1703" s="25"/>
      <c r="J1703" s="25"/>
    </row>
    <row r="1704" spans="3:10" x14ac:dyDescent="0.3">
      <c r="C1704" s="159"/>
      <c r="D1704" s="24"/>
      <c r="E1704" s="25"/>
      <c r="F1704" s="25"/>
      <c r="G1704" s="24"/>
      <c r="H1704" s="25"/>
      <c r="I1704" s="25"/>
      <c r="J1704" s="25"/>
    </row>
    <row r="1705" spans="3:10" x14ac:dyDescent="0.3">
      <c r="C1705" s="159"/>
      <c r="D1705" s="24"/>
      <c r="E1705" s="25"/>
      <c r="F1705" s="25"/>
      <c r="G1705" s="24"/>
      <c r="H1705" s="25"/>
      <c r="I1705" s="25"/>
      <c r="J1705" s="25"/>
    </row>
    <row r="1706" spans="3:10" x14ac:dyDescent="0.3">
      <c r="C1706" s="159"/>
      <c r="D1706" s="24"/>
      <c r="E1706" s="25"/>
      <c r="F1706" s="25"/>
      <c r="G1706" s="24"/>
      <c r="H1706" s="25"/>
      <c r="I1706" s="25"/>
      <c r="J1706" s="25"/>
    </row>
    <row r="1707" spans="3:10" x14ac:dyDescent="0.3">
      <c r="C1707" s="159"/>
      <c r="D1707" s="24"/>
      <c r="E1707" s="25"/>
      <c r="F1707" s="25"/>
      <c r="G1707" s="24"/>
      <c r="H1707" s="25"/>
      <c r="I1707" s="25"/>
      <c r="J1707" s="25"/>
    </row>
    <row r="1708" spans="3:10" x14ac:dyDescent="0.3">
      <c r="C1708" s="159"/>
      <c r="D1708" s="24"/>
      <c r="E1708" s="25"/>
      <c r="F1708" s="25"/>
      <c r="G1708" s="24"/>
      <c r="H1708" s="25"/>
      <c r="I1708" s="25"/>
      <c r="J1708" s="25"/>
    </row>
    <row r="1709" spans="3:10" x14ac:dyDescent="0.3">
      <c r="C1709" s="159"/>
      <c r="D1709" s="24"/>
      <c r="E1709" s="25"/>
      <c r="F1709" s="25"/>
      <c r="G1709" s="24"/>
      <c r="H1709" s="25"/>
      <c r="I1709" s="25"/>
      <c r="J1709" s="25"/>
    </row>
    <row r="1710" spans="3:10" x14ac:dyDescent="0.3">
      <c r="C1710" s="159"/>
      <c r="D1710" s="24"/>
      <c r="E1710" s="25"/>
      <c r="F1710" s="25"/>
      <c r="G1710" s="24"/>
      <c r="H1710" s="25"/>
      <c r="I1710" s="25"/>
      <c r="J1710" s="25"/>
    </row>
    <row r="1711" spans="3:10" x14ac:dyDescent="0.3">
      <c r="C1711" s="159"/>
      <c r="D1711" s="24"/>
      <c r="E1711" s="25"/>
      <c r="F1711" s="25"/>
      <c r="G1711" s="24"/>
      <c r="H1711" s="25"/>
      <c r="I1711" s="25"/>
      <c r="J1711" s="25"/>
    </row>
    <row r="1712" spans="3:10" x14ac:dyDescent="0.3">
      <c r="C1712" s="159"/>
      <c r="D1712" s="24"/>
      <c r="E1712" s="25"/>
      <c r="F1712" s="25"/>
      <c r="G1712" s="24"/>
      <c r="H1712" s="25"/>
      <c r="I1712" s="25"/>
      <c r="J1712" s="25"/>
    </row>
    <row r="1713" spans="3:10" x14ac:dyDescent="0.3">
      <c r="C1713" s="159"/>
      <c r="D1713" s="24"/>
      <c r="E1713" s="25"/>
      <c r="F1713" s="25"/>
      <c r="G1713" s="24"/>
      <c r="H1713" s="25"/>
      <c r="I1713" s="25"/>
      <c r="J1713" s="25"/>
    </row>
    <row r="1714" spans="3:10" x14ac:dyDescent="0.3">
      <c r="C1714" s="159"/>
      <c r="D1714" s="24"/>
      <c r="E1714" s="25"/>
      <c r="F1714" s="25"/>
      <c r="G1714" s="24"/>
      <c r="H1714" s="25"/>
      <c r="I1714" s="25"/>
      <c r="J1714" s="25"/>
    </row>
    <row r="1715" spans="3:10" x14ac:dyDescent="0.3">
      <c r="C1715" s="159"/>
      <c r="D1715" s="24"/>
      <c r="E1715" s="25"/>
      <c r="F1715" s="25"/>
      <c r="G1715" s="24"/>
      <c r="H1715" s="25"/>
      <c r="I1715" s="25"/>
      <c r="J1715" s="25"/>
    </row>
    <row r="1716" spans="3:10" x14ac:dyDescent="0.3">
      <c r="C1716" s="159"/>
      <c r="D1716" s="24"/>
      <c r="E1716" s="25"/>
      <c r="F1716" s="25"/>
      <c r="G1716" s="24"/>
      <c r="H1716" s="25"/>
      <c r="I1716" s="25"/>
      <c r="J1716" s="25"/>
    </row>
    <row r="1717" spans="3:10" x14ac:dyDescent="0.3">
      <c r="C1717" s="159"/>
      <c r="D1717" s="24"/>
      <c r="E1717" s="25"/>
      <c r="F1717" s="25"/>
      <c r="G1717" s="24"/>
      <c r="H1717" s="25"/>
      <c r="I1717" s="25"/>
      <c r="J1717" s="25"/>
    </row>
    <row r="1718" spans="3:10" x14ac:dyDescent="0.3">
      <c r="C1718" s="159"/>
      <c r="D1718" s="24"/>
      <c r="E1718" s="25"/>
      <c r="F1718" s="25"/>
      <c r="G1718" s="24"/>
      <c r="H1718" s="25"/>
      <c r="I1718" s="25"/>
      <c r="J1718" s="25"/>
    </row>
    <row r="1719" spans="3:10" x14ac:dyDescent="0.3">
      <c r="C1719" s="159"/>
      <c r="D1719" s="24"/>
      <c r="E1719" s="25"/>
      <c r="F1719" s="25"/>
      <c r="G1719" s="24"/>
      <c r="H1719" s="25"/>
      <c r="I1719" s="25"/>
      <c r="J1719" s="25"/>
    </row>
    <row r="1720" spans="3:10" x14ac:dyDescent="0.3">
      <c r="C1720" s="159"/>
      <c r="D1720" s="24"/>
      <c r="E1720" s="25"/>
      <c r="F1720" s="25"/>
      <c r="G1720" s="24"/>
      <c r="H1720" s="25"/>
      <c r="I1720" s="25"/>
      <c r="J1720" s="25"/>
    </row>
    <row r="1721" spans="3:10" x14ac:dyDescent="0.3">
      <c r="C1721" s="159"/>
      <c r="D1721" s="24"/>
      <c r="E1721" s="25"/>
      <c r="F1721" s="25"/>
      <c r="G1721" s="24"/>
      <c r="H1721" s="25"/>
      <c r="I1721" s="25"/>
      <c r="J1721" s="25"/>
    </row>
    <row r="1722" spans="3:10" x14ac:dyDescent="0.3">
      <c r="C1722" s="159"/>
      <c r="D1722" s="24"/>
      <c r="E1722" s="25"/>
      <c r="F1722" s="25"/>
      <c r="G1722" s="24"/>
      <c r="H1722" s="25"/>
      <c r="I1722" s="25"/>
      <c r="J1722" s="25"/>
    </row>
    <row r="1723" spans="3:10" x14ac:dyDescent="0.3">
      <c r="C1723" s="159"/>
      <c r="D1723" s="24"/>
      <c r="E1723" s="25"/>
      <c r="F1723" s="25"/>
      <c r="G1723" s="24"/>
      <c r="H1723" s="25"/>
      <c r="I1723" s="25"/>
      <c r="J1723" s="25"/>
    </row>
    <row r="1724" spans="3:10" x14ac:dyDescent="0.3">
      <c r="C1724" s="159"/>
      <c r="D1724" s="24"/>
      <c r="E1724" s="25"/>
      <c r="F1724" s="25"/>
      <c r="G1724" s="24"/>
      <c r="H1724" s="25"/>
      <c r="I1724" s="25"/>
      <c r="J1724" s="25"/>
    </row>
    <row r="1725" spans="3:10" x14ac:dyDescent="0.3">
      <c r="C1725" s="159"/>
      <c r="D1725" s="24"/>
      <c r="E1725" s="25"/>
      <c r="F1725" s="25"/>
      <c r="G1725" s="24"/>
      <c r="H1725" s="25"/>
      <c r="I1725" s="25"/>
      <c r="J1725" s="25"/>
    </row>
    <row r="1726" spans="3:10" x14ac:dyDescent="0.3">
      <c r="C1726" s="159"/>
      <c r="D1726" s="24"/>
      <c r="E1726" s="25"/>
      <c r="F1726" s="25"/>
      <c r="G1726" s="24"/>
      <c r="H1726" s="25"/>
      <c r="I1726" s="25"/>
      <c r="J1726" s="25"/>
    </row>
    <row r="1727" spans="3:10" x14ac:dyDescent="0.3">
      <c r="C1727" s="159"/>
      <c r="D1727" s="24"/>
      <c r="E1727" s="25"/>
      <c r="F1727" s="25"/>
      <c r="G1727" s="24"/>
      <c r="H1727" s="25"/>
      <c r="I1727" s="25"/>
      <c r="J1727" s="25"/>
    </row>
    <row r="1728" spans="3:10" x14ac:dyDescent="0.3">
      <c r="C1728" s="159"/>
      <c r="D1728" s="24"/>
      <c r="E1728" s="25"/>
      <c r="F1728" s="25"/>
      <c r="G1728" s="24"/>
      <c r="H1728" s="25"/>
      <c r="I1728" s="25"/>
      <c r="J1728" s="25"/>
    </row>
    <row r="1729" spans="3:10" x14ac:dyDescent="0.3">
      <c r="C1729" s="159"/>
      <c r="D1729" s="24"/>
      <c r="E1729" s="25"/>
      <c r="F1729" s="25"/>
      <c r="G1729" s="24"/>
      <c r="H1729" s="25"/>
      <c r="I1729" s="25"/>
      <c r="J1729" s="25"/>
    </row>
    <row r="1730" spans="3:10" x14ac:dyDescent="0.3">
      <c r="C1730" s="159"/>
      <c r="D1730" s="24"/>
      <c r="E1730" s="25"/>
      <c r="F1730" s="25"/>
      <c r="G1730" s="24"/>
      <c r="H1730" s="25"/>
      <c r="I1730" s="25"/>
      <c r="J1730" s="25"/>
    </row>
    <row r="1731" spans="3:10" x14ac:dyDescent="0.3">
      <c r="C1731" s="159"/>
      <c r="D1731" s="24"/>
      <c r="E1731" s="25"/>
      <c r="F1731" s="25"/>
      <c r="G1731" s="24"/>
      <c r="H1731" s="25"/>
      <c r="I1731" s="25"/>
      <c r="J1731" s="25"/>
    </row>
    <row r="1732" spans="3:10" x14ac:dyDescent="0.3">
      <c r="C1732" s="159"/>
      <c r="D1732" s="24"/>
      <c r="E1732" s="25"/>
      <c r="F1732" s="25"/>
      <c r="G1732" s="24"/>
      <c r="H1732" s="25"/>
      <c r="I1732" s="25"/>
      <c r="J1732" s="25"/>
    </row>
    <row r="1733" spans="3:10" x14ac:dyDescent="0.3">
      <c r="C1733" s="159"/>
      <c r="D1733" s="24"/>
      <c r="E1733" s="25"/>
      <c r="F1733" s="25"/>
      <c r="G1733" s="24"/>
      <c r="H1733" s="25"/>
      <c r="I1733" s="25"/>
      <c r="J1733" s="25"/>
    </row>
    <row r="1734" spans="3:10" x14ac:dyDescent="0.3">
      <c r="C1734" s="159"/>
      <c r="D1734" s="24"/>
      <c r="E1734" s="25"/>
      <c r="F1734" s="25"/>
      <c r="G1734" s="24"/>
      <c r="H1734" s="25"/>
      <c r="I1734" s="25"/>
      <c r="J1734" s="25"/>
    </row>
    <row r="1735" spans="3:10" x14ac:dyDescent="0.3">
      <c r="C1735" s="159"/>
      <c r="D1735" s="24"/>
      <c r="E1735" s="25"/>
      <c r="F1735" s="25"/>
      <c r="G1735" s="24"/>
      <c r="H1735" s="25"/>
      <c r="I1735" s="25"/>
      <c r="J1735" s="25"/>
    </row>
    <row r="1736" spans="3:10" x14ac:dyDescent="0.3">
      <c r="C1736" s="159"/>
      <c r="D1736" s="24"/>
      <c r="E1736" s="25"/>
      <c r="F1736" s="25"/>
      <c r="G1736" s="24"/>
      <c r="H1736" s="25"/>
      <c r="I1736" s="25"/>
      <c r="J1736" s="25"/>
    </row>
    <row r="1737" spans="3:10" x14ac:dyDescent="0.3">
      <c r="C1737" s="159"/>
      <c r="D1737" s="24"/>
      <c r="E1737" s="25"/>
      <c r="F1737" s="25"/>
      <c r="G1737" s="25"/>
      <c r="H1737" s="25"/>
      <c r="I1737" s="25"/>
      <c r="J1737" s="25"/>
    </row>
    <row r="1738" spans="3:10" x14ac:dyDescent="0.3">
      <c r="C1738" s="159"/>
      <c r="D1738" s="24"/>
      <c r="E1738" s="25"/>
      <c r="F1738" s="25"/>
      <c r="G1738" s="25"/>
      <c r="H1738" s="25"/>
      <c r="I1738" s="25"/>
      <c r="J1738" s="25"/>
    </row>
    <row r="1739" spans="3:10" x14ac:dyDescent="0.3">
      <c r="C1739" s="159"/>
      <c r="D1739" s="24"/>
      <c r="E1739" s="25"/>
      <c r="F1739" s="25"/>
      <c r="G1739" s="25"/>
      <c r="H1739" s="25"/>
      <c r="I1739" s="25"/>
      <c r="J1739" s="25"/>
    </row>
    <row r="1740" spans="3:10" x14ac:dyDescent="0.3">
      <c r="C1740" s="159"/>
      <c r="D1740" s="24"/>
      <c r="E1740" s="25"/>
      <c r="F1740" s="25"/>
      <c r="G1740" s="25"/>
      <c r="H1740" s="25"/>
      <c r="I1740" s="25"/>
      <c r="J1740" s="25"/>
    </row>
    <row r="1741" spans="3:10" x14ac:dyDescent="0.3">
      <c r="C1741" s="159"/>
      <c r="D1741" s="24"/>
      <c r="E1741" s="25"/>
      <c r="F1741" s="25"/>
      <c r="G1741" s="25"/>
      <c r="H1741" s="25"/>
      <c r="I1741" s="25"/>
      <c r="J1741" s="25"/>
    </row>
    <row r="1742" spans="3:10" x14ac:dyDescent="0.3">
      <c r="C1742" s="159"/>
      <c r="D1742" s="24"/>
      <c r="E1742" s="25"/>
      <c r="F1742" s="25"/>
      <c r="G1742" s="25"/>
      <c r="H1742" s="25"/>
      <c r="I1742" s="25"/>
      <c r="J1742" s="25"/>
    </row>
    <row r="1743" spans="3:10" x14ac:dyDescent="0.3">
      <c r="C1743" s="159"/>
      <c r="D1743" s="24"/>
      <c r="E1743" s="25"/>
      <c r="F1743" s="25"/>
      <c r="G1743" s="25"/>
      <c r="H1743" s="25"/>
      <c r="I1743" s="25"/>
      <c r="J1743" s="25"/>
    </row>
    <row r="1744" spans="3:10" x14ac:dyDescent="0.3">
      <c r="C1744" s="159"/>
      <c r="D1744" s="24"/>
      <c r="E1744" s="25"/>
      <c r="F1744" s="25"/>
      <c r="G1744" s="25"/>
      <c r="H1744" s="25"/>
      <c r="I1744" s="25"/>
      <c r="J1744" s="25"/>
    </row>
    <row r="1745" spans="3:10" x14ac:dyDescent="0.3">
      <c r="C1745" s="159"/>
      <c r="D1745" s="24"/>
      <c r="E1745" s="25"/>
      <c r="F1745" s="25"/>
      <c r="G1745" s="25"/>
      <c r="H1745" s="25"/>
      <c r="I1745" s="25"/>
      <c r="J1745" s="25"/>
    </row>
    <row r="1746" spans="3:10" x14ac:dyDescent="0.3">
      <c r="C1746" s="159"/>
      <c r="D1746" s="24"/>
      <c r="E1746" s="25"/>
      <c r="F1746" s="25"/>
      <c r="G1746" s="25"/>
      <c r="H1746" s="25"/>
      <c r="I1746" s="25"/>
      <c r="J1746" s="25"/>
    </row>
    <row r="1747" spans="3:10" x14ac:dyDescent="0.3">
      <c r="C1747" s="159"/>
      <c r="D1747" s="24"/>
      <c r="E1747" s="25"/>
      <c r="F1747" s="25"/>
      <c r="G1747" s="25"/>
      <c r="H1747" s="25"/>
      <c r="I1747" s="25"/>
      <c r="J1747" s="25"/>
    </row>
    <row r="1748" spans="3:10" x14ac:dyDescent="0.3">
      <c r="C1748" s="159"/>
      <c r="D1748" s="24"/>
      <c r="E1748" s="25"/>
      <c r="F1748" s="25"/>
      <c r="G1748" s="25"/>
      <c r="H1748" s="25"/>
      <c r="I1748" s="25"/>
      <c r="J1748" s="25"/>
    </row>
    <row r="1749" spans="3:10" x14ac:dyDescent="0.3">
      <c r="C1749" s="159"/>
      <c r="D1749" s="24"/>
      <c r="E1749" s="25"/>
      <c r="F1749" s="25"/>
      <c r="G1749" s="25"/>
      <c r="H1749" s="25"/>
      <c r="I1749" s="25"/>
      <c r="J1749" s="25"/>
    </row>
    <row r="1750" spans="3:10" x14ac:dyDescent="0.3">
      <c r="C1750" s="159"/>
      <c r="D1750" s="24"/>
      <c r="E1750" s="25"/>
      <c r="F1750" s="25"/>
      <c r="G1750" s="25"/>
      <c r="H1750" s="25"/>
      <c r="I1750" s="25"/>
      <c r="J1750" s="25"/>
    </row>
    <row r="1751" spans="3:10" x14ac:dyDescent="0.3">
      <c r="C1751" s="159"/>
      <c r="D1751" s="24"/>
      <c r="E1751" s="25"/>
      <c r="F1751" s="25"/>
      <c r="G1751" s="25"/>
      <c r="H1751" s="25"/>
      <c r="I1751" s="25"/>
      <c r="J1751" s="25"/>
    </row>
    <row r="1752" spans="3:10" x14ac:dyDescent="0.3">
      <c r="C1752" s="159"/>
      <c r="D1752" s="24"/>
      <c r="E1752" s="25"/>
      <c r="F1752" s="25"/>
      <c r="G1752" s="25"/>
      <c r="H1752" s="25"/>
      <c r="I1752" s="25"/>
      <c r="J1752" s="25"/>
    </row>
    <row r="1753" spans="3:10" x14ac:dyDescent="0.3">
      <c r="C1753" s="159"/>
      <c r="D1753" s="24"/>
      <c r="E1753" s="25"/>
      <c r="F1753" s="25"/>
      <c r="G1753" s="25"/>
      <c r="H1753" s="25"/>
      <c r="I1753" s="25"/>
      <c r="J1753" s="25"/>
    </row>
    <row r="1754" spans="3:10" x14ac:dyDescent="0.3">
      <c r="C1754" s="159"/>
      <c r="D1754" s="24"/>
      <c r="E1754" s="25"/>
      <c r="F1754" s="25"/>
      <c r="G1754" s="25"/>
      <c r="H1754" s="25"/>
      <c r="I1754" s="25"/>
      <c r="J1754" s="25"/>
    </row>
    <row r="1755" spans="3:10" x14ac:dyDescent="0.3">
      <c r="C1755" s="159"/>
      <c r="D1755" s="24"/>
      <c r="E1755" s="25"/>
      <c r="F1755" s="25"/>
      <c r="G1755" s="25"/>
      <c r="H1755" s="25"/>
      <c r="I1755" s="25"/>
      <c r="J1755" s="25"/>
    </row>
    <row r="1756" spans="3:10" x14ac:dyDescent="0.3">
      <c r="C1756" s="159"/>
      <c r="D1756" s="24"/>
      <c r="E1756" s="25"/>
      <c r="F1756" s="25"/>
      <c r="G1756" s="25"/>
      <c r="H1756" s="25"/>
      <c r="I1756" s="25"/>
      <c r="J1756" s="25"/>
    </row>
    <row r="1757" spans="3:10" x14ac:dyDescent="0.3">
      <c r="C1757" s="159"/>
      <c r="D1757" s="24"/>
      <c r="E1757" s="25"/>
      <c r="F1757" s="25"/>
      <c r="G1757" s="25"/>
      <c r="H1757" s="25"/>
      <c r="I1757" s="25"/>
      <c r="J1757" s="25"/>
    </row>
    <row r="1758" spans="3:10" x14ac:dyDescent="0.3">
      <c r="C1758" s="159"/>
      <c r="D1758" s="24"/>
      <c r="E1758" s="25"/>
      <c r="F1758" s="25"/>
      <c r="G1758" s="25"/>
      <c r="H1758" s="25"/>
      <c r="I1758" s="25"/>
      <c r="J1758" s="25"/>
    </row>
    <row r="1759" spans="3:10" x14ac:dyDescent="0.3">
      <c r="C1759" s="159"/>
      <c r="D1759" s="24"/>
      <c r="E1759" s="25"/>
      <c r="F1759" s="25"/>
      <c r="G1759" s="25"/>
      <c r="H1759" s="25"/>
      <c r="I1759" s="25"/>
      <c r="J1759" s="25"/>
    </row>
    <row r="1760" spans="3:10" x14ac:dyDescent="0.3">
      <c r="C1760" s="159"/>
      <c r="D1760" s="24"/>
      <c r="E1760" s="25"/>
      <c r="F1760" s="25"/>
      <c r="G1760" s="25"/>
      <c r="H1760" s="25"/>
      <c r="I1760" s="25"/>
      <c r="J1760" s="25"/>
    </row>
    <row r="1761" spans="3:10" x14ac:dyDescent="0.3">
      <c r="C1761" s="159"/>
      <c r="D1761" s="24"/>
      <c r="E1761" s="25"/>
      <c r="F1761" s="25"/>
      <c r="G1761" s="25"/>
      <c r="H1761" s="25"/>
      <c r="I1761" s="25"/>
      <c r="J1761" s="25"/>
    </row>
    <row r="1762" spans="3:10" x14ac:dyDescent="0.3">
      <c r="C1762" s="159"/>
      <c r="D1762" s="24"/>
      <c r="E1762" s="25"/>
      <c r="F1762" s="25"/>
      <c r="G1762" s="25"/>
      <c r="H1762" s="25"/>
      <c r="I1762" s="25"/>
      <c r="J1762" s="25"/>
    </row>
    <row r="1763" spans="3:10" x14ac:dyDescent="0.3">
      <c r="C1763" s="159"/>
      <c r="D1763" s="24"/>
      <c r="E1763" s="25"/>
      <c r="F1763" s="25"/>
      <c r="G1763" s="25"/>
      <c r="H1763" s="25"/>
      <c r="I1763" s="25"/>
      <c r="J1763" s="25"/>
    </row>
    <row r="1764" spans="3:10" x14ac:dyDescent="0.3">
      <c r="C1764" s="159"/>
      <c r="D1764" s="24"/>
      <c r="E1764" s="25"/>
      <c r="F1764" s="25"/>
      <c r="G1764" s="25"/>
      <c r="H1764" s="25"/>
      <c r="I1764" s="25"/>
      <c r="J1764" s="25"/>
    </row>
    <row r="1765" spans="3:10" x14ac:dyDescent="0.3">
      <c r="C1765" s="159"/>
      <c r="D1765" s="24"/>
      <c r="E1765" s="25"/>
      <c r="F1765" s="25"/>
      <c r="G1765" s="25"/>
      <c r="H1765" s="25"/>
      <c r="I1765" s="25"/>
      <c r="J1765" s="25"/>
    </row>
    <row r="1766" spans="3:10" x14ac:dyDescent="0.3">
      <c r="C1766" s="159"/>
      <c r="D1766" s="24"/>
      <c r="E1766" s="25"/>
      <c r="F1766" s="25"/>
      <c r="G1766" s="25"/>
      <c r="H1766" s="25"/>
      <c r="I1766" s="25"/>
      <c r="J1766" s="25"/>
    </row>
    <row r="1767" spans="3:10" x14ac:dyDescent="0.3">
      <c r="C1767" s="159"/>
      <c r="D1767" s="24"/>
      <c r="E1767" s="25"/>
      <c r="F1767" s="25"/>
      <c r="G1767" s="25"/>
      <c r="H1767" s="25"/>
      <c r="I1767" s="25"/>
      <c r="J1767" s="25"/>
    </row>
    <row r="1768" spans="3:10" x14ac:dyDescent="0.3">
      <c r="C1768" s="159"/>
      <c r="D1768" s="24"/>
      <c r="E1768" s="25"/>
      <c r="F1768" s="25"/>
      <c r="G1768" s="25"/>
      <c r="H1768" s="25"/>
      <c r="I1768" s="25"/>
      <c r="J1768" s="25"/>
    </row>
    <row r="1769" spans="3:10" x14ac:dyDescent="0.3">
      <c r="C1769" s="159"/>
      <c r="D1769" s="24"/>
      <c r="E1769" s="25"/>
      <c r="F1769" s="25"/>
      <c r="G1769" s="25"/>
      <c r="H1769" s="25"/>
      <c r="I1769" s="25"/>
      <c r="J1769" s="25"/>
    </row>
    <row r="1770" spans="3:10" x14ac:dyDescent="0.3">
      <c r="C1770" s="159"/>
      <c r="D1770" s="24"/>
      <c r="E1770" s="25"/>
      <c r="F1770" s="25"/>
      <c r="G1770" s="25"/>
      <c r="H1770" s="25"/>
      <c r="I1770" s="25"/>
      <c r="J1770" s="25"/>
    </row>
    <row r="1771" spans="3:10" x14ac:dyDescent="0.3">
      <c r="C1771" s="159"/>
      <c r="D1771" s="24"/>
      <c r="E1771" s="25"/>
      <c r="F1771" s="25"/>
      <c r="G1771" s="25"/>
      <c r="H1771" s="25"/>
      <c r="I1771" s="25"/>
      <c r="J1771" s="25"/>
    </row>
    <row r="1772" spans="3:10" x14ac:dyDescent="0.3">
      <c r="C1772" s="159"/>
      <c r="D1772" s="24"/>
      <c r="E1772" s="25"/>
      <c r="F1772" s="25"/>
      <c r="G1772" s="25"/>
      <c r="H1772" s="25"/>
      <c r="I1772" s="25"/>
      <c r="J1772" s="25"/>
    </row>
    <row r="1773" spans="3:10" x14ac:dyDescent="0.3">
      <c r="C1773" s="159"/>
      <c r="D1773" s="24"/>
      <c r="E1773" s="25"/>
      <c r="F1773" s="25"/>
      <c r="G1773" s="25"/>
      <c r="H1773" s="25"/>
      <c r="I1773" s="25"/>
      <c r="J1773" s="25"/>
    </row>
    <row r="1774" spans="3:10" x14ac:dyDescent="0.3">
      <c r="C1774" s="159"/>
      <c r="D1774" s="24"/>
      <c r="E1774" s="25"/>
      <c r="F1774" s="25"/>
      <c r="G1774" s="25"/>
      <c r="H1774" s="25"/>
      <c r="I1774" s="25"/>
      <c r="J1774" s="25"/>
    </row>
    <row r="1775" spans="3:10" x14ac:dyDescent="0.3">
      <c r="C1775" s="159"/>
      <c r="D1775" s="24"/>
      <c r="E1775" s="25"/>
      <c r="F1775" s="25"/>
      <c r="G1775" s="25"/>
      <c r="H1775" s="25"/>
      <c r="I1775" s="25"/>
      <c r="J1775" s="25"/>
    </row>
    <row r="1776" spans="3:10" x14ac:dyDescent="0.3">
      <c r="C1776" s="159"/>
      <c r="D1776" s="24"/>
      <c r="E1776" s="25"/>
      <c r="F1776" s="25"/>
      <c r="G1776" s="25"/>
      <c r="H1776" s="25"/>
      <c r="I1776" s="25"/>
      <c r="J1776" s="25"/>
    </row>
    <row r="1777" spans="3:10" x14ac:dyDescent="0.3">
      <c r="C1777" s="159"/>
      <c r="D1777" s="24"/>
      <c r="E1777" s="25"/>
      <c r="F1777" s="25"/>
      <c r="G1777" s="25"/>
      <c r="H1777" s="25"/>
      <c r="I1777" s="25"/>
      <c r="J1777" s="25"/>
    </row>
    <row r="1778" spans="3:10" x14ac:dyDescent="0.3">
      <c r="C1778" s="159"/>
      <c r="D1778" s="24"/>
      <c r="E1778" s="25"/>
      <c r="F1778" s="25"/>
      <c r="G1778" s="25"/>
      <c r="H1778" s="25"/>
      <c r="I1778" s="25"/>
      <c r="J1778" s="25"/>
    </row>
    <row r="1779" spans="3:10" x14ac:dyDescent="0.3">
      <c r="C1779" s="159"/>
      <c r="D1779" s="24"/>
      <c r="E1779" s="25"/>
      <c r="F1779" s="25"/>
      <c r="G1779" s="25"/>
      <c r="H1779" s="25"/>
      <c r="I1779" s="25"/>
      <c r="J1779" s="25"/>
    </row>
    <row r="1780" spans="3:10" x14ac:dyDescent="0.3">
      <c r="C1780" s="159"/>
      <c r="D1780" s="24"/>
      <c r="E1780" s="25"/>
      <c r="F1780" s="25"/>
      <c r="G1780" s="25"/>
      <c r="H1780" s="25"/>
      <c r="I1780" s="25"/>
      <c r="J1780" s="25"/>
    </row>
    <row r="1781" spans="3:10" x14ac:dyDescent="0.3">
      <c r="C1781" s="159"/>
      <c r="D1781" s="24"/>
      <c r="E1781" s="25"/>
      <c r="F1781" s="25"/>
      <c r="G1781" s="25"/>
      <c r="H1781" s="25"/>
      <c r="I1781" s="25"/>
      <c r="J1781" s="25"/>
    </row>
    <row r="1782" spans="3:10" x14ac:dyDescent="0.3">
      <c r="C1782" s="159"/>
      <c r="D1782" s="24"/>
      <c r="E1782" s="25"/>
      <c r="F1782" s="25"/>
      <c r="G1782" s="25"/>
      <c r="H1782" s="25"/>
      <c r="I1782" s="25"/>
      <c r="J1782" s="25"/>
    </row>
    <row r="1783" spans="3:10" x14ac:dyDescent="0.3">
      <c r="C1783" s="159"/>
      <c r="D1783" s="24"/>
      <c r="E1783" s="25"/>
      <c r="F1783" s="25"/>
      <c r="G1783" s="25"/>
      <c r="H1783" s="25"/>
      <c r="I1783" s="25"/>
      <c r="J1783" s="25"/>
    </row>
    <row r="1784" spans="3:10" x14ac:dyDescent="0.3">
      <c r="C1784" s="159"/>
      <c r="D1784" s="24"/>
      <c r="E1784" s="25"/>
      <c r="F1784" s="25"/>
      <c r="G1784" s="25"/>
      <c r="H1784" s="25"/>
      <c r="I1784" s="25"/>
      <c r="J1784" s="25"/>
    </row>
    <row r="1785" spans="3:10" x14ac:dyDescent="0.3">
      <c r="C1785" s="159"/>
      <c r="D1785" s="24"/>
      <c r="E1785" s="25"/>
      <c r="F1785" s="25"/>
      <c r="G1785" s="25"/>
      <c r="H1785" s="25"/>
      <c r="I1785" s="25"/>
      <c r="J1785" s="25"/>
    </row>
    <row r="1786" spans="3:10" x14ac:dyDescent="0.3">
      <c r="C1786" s="159"/>
      <c r="D1786" s="24"/>
      <c r="E1786" s="25"/>
      <c r="F1786" s="25"/>
      <c r="G1786" s="25"/>
      <c r="H1786" s="25"/>
      <c r="I1786" s="25"/>
      <c r="J1786" s="25"/>
    </row>
    <row r="1787" spans="3:10" x14ac:dyDescent="0.3">
      <c r="C1787" s="159"/>
      <c r="D1787" s="24"/>
      <c r="E1787" s="25"/>
      <c r="F1787" s="25"/>
      <c r="G1787" s="25"/>
      <c r="H1787" s="25"/>
      <c r="I1787" s="25"/>
      <c r="J1787" s="25"/>
    </row>
    <row r="1788" spans="3:10" x14ac:dyDescent="0.3">
      <c r="C1788" s="159"/>
      <c r="D1788" s="24"/>
      <c r="E1788" s="25"/>
      <c r="F1788" s="25"/>
      <c r="G1788" s="25"/>
      <c r="H1788" s="25"/>
      <c r="I1788" s="25"/>
      <c r="J1788" s="25"/>
    </row>
    <row r="1789" spans="3:10" x14ac:dyDescent="0.3">
      <c r="C1789" s="159"/>
      <c r="D1789" s="24"/>
      <c r="E1789" s="25"/>
      <c r="F1789" s="25"/>
      <c r="G1789" s="25"/>
      <c r="H1789" s="25"/>
      <c r="I1789" s="25"/>
      <c r="J1789" s="25"/>
    </row>
    <row r="1790" spans="3:10" x14ac:dyDescent="0.3">
      <c r="C1790" s="159"/>
      <c r="D1790" s="24"/>
      <c r="E1790" s="25"/>
      <c r="F1790" s="25"/>
      <c r="G1790" s="25"/>
      <c r="H1790" s="25"/>
      <c r="I1790" s="25"/>
      <c r="J1790" s="25"/>
    </row>
    <row r="1791" spans="3:10" x14ac:dyDescent="0.3">
      <c r="C1791" s="159"/>
      <c r="D1791" s="24"/>
      <c r="E1791" s="25"/>
      <c r="F1791" s="25"/>
      <c r="G1791" s="25"/>
      <c r="H1791" s="25"/>
      <c r="I1791" s="25"/>
      <c r="J1791" s="25"/>
    </row>
    <row r="1792" spans="3:10" x14ac:dyDescent="0.3">
      <c r="C1792" s="159"/>
      <c r="D1792" s="24"/>
      <c r="E1792" s="25"/>
      <c r="F1792" s="25"/>
      <c r="G1792" s="25"/>
      <c r="H1792" s="25"/>
      <c r="I1792" s="25"/>
      <c r="J1792" s="25"/>
    </row>
    <row r="1793" spans="3:10" x14ac:dyDescent="0.3">
      <c r="C1793" s="159"/>
      <c r="D1793" s="24"/>
      <c r="E1793" s="25"/>
      <c r="F1793" s="25"/>
      <c r="G1793" s="25"/>
      <c r="H1793" s="25"/>
      <c r="I1793" s="25"/>
      <c r="J1793" s="25"/>
    </row>
    <row r="1794" spans="3:10" x14ac:dyDescent="0.3">
      <c r="C1794" s="159"/>
      <c r="D1794" s="24"/>
      <c r="E1794" s="25"/>
      <c r="F1794" s="25"/>
      <c r="G1794" s="25"/>
      <c r="H1794" s="25"/>
      <c r="I1794" s="25"/>
      <c r="J1794" s="25"/>
    </row>
    <row r="1795" spans="3:10" x14ac:dyDescent="0.3">
      <c r="C1795" s="159"/>
      <c r="D1795" s="24"/>
      <c r="E1795" s="25"/>
      <c r="F1795" s="25"/>
      <c r="G1795" s="25"/>
      <c r="H1795" s="25"/>
      <c r="I1795" s="25"/>
      <c r="J1795" s="25"/>
    </row>
    <row r="1796" spans="3:10" x14ac:dyDescent="0.3">
      <c r="C1796" s="159"/>
      <c r="D1796" s="24"/>
      <c r="E1796" s="25"/>
      <c r="F1796" s="25"/>
      <c r="G1796" s="25"/>
      <c r="H1796" s="25"/>
      <c r="I1796" s="25"/>
      <c r="J1796" s="25"/>
    </row>
    <row r="1797" spans="3:10" x14ac:dyDescent="0.3">
      <c r="C1797" s="159"/>
      <c r="D1797" s="24"/>
      <c r="E1797" s="25"/>
      <c r="F1797" s="25"/>
      <c r="G1797" s="25"/>
      <c r="H1797" s="25"/>
      <c r="I1797" s="25"/>
      <c r="J1797" s="25"/>
    </row>
    <row r="1798" spans="3:10" x14ac:dyDescent="0.3">
      <c r="C1798" s="159"/>
      <c r="D1798" s="24"/>
      <c r="E1798" s="25"/>
      <c r="F1798" s="25"/>
      <c r="G1798" s="25"/>
      <c r="H1798" s="25"/>
      <c r="I1798" s="25"/>
      <c r="J1798" s="25"/>
    </row>
    <row r="1799" spans="3:10" x14ac:dyDescent="0.3">
      <c r="C1799" s="159"/>
      <c r="D1799" s="24"/>
      <c r="E1799" s="25"/>
      <c r="F1799" s="25"/>
      <c r="G1799" s="25"/>
      <c r="H1799" s="25"/>
      <c r="I1799" s="25"/>
      <c r="J1799" s="25"/>
    </row>
    <row r="1800" spans="3:10" x14ac:dyDescent="0.3">
      <c r="C1800" s="159"/>
      <c r="D1800" s="24"/>
      <c r="E1800" s="25"/>
      <c r="F1800" s="25"/>
      <c r="G1800" s="25"/>
      <c r="H1800" s="25"/>
      <c r="I1800" s="25"/>
      <c r="J1800" s="25"/>
    </row>
    <row r="1801" spans="3:10" x14ac:dyDescent="0.3">
      <c r="C1801" s="159"/>
      <c r="D1801" s="24"/>
      <c r="E1801" s="25"/>
      <c r="F1801" s="25"/>
      <c r="G1801" s="25"/>
      <c r="H1801" s="25"/>
      <c r="I1801" s="25"/>
      <c r="J1801" s="25"/>
    </row>
    <row r="1802" spans="3:10" x14ac:dyDescent="0.3">
      <c r="C1802" s="159"/>
      <c r="D1802" s="24"/>
      <c r="E1802" s="25"/>
      <c r="F1802" s="25"/>
      <c r="G1802" s="25"/>
      <c r="H1802" s="25"/>
      <c r="I1802" s="25"/>
      <c r="J1802" s="25"/>
    </row>
    <row r="1803" spans="3:10" x14ac:dyDescent="0.3">
      <c r="C1803" s="159"/>
      <c r="D1803" s="24"/>
      <c r="E1803" s="25"/>
      <c r="F1803" s="25"/>
      <c r="G1803" s="25"/>
      <c r="H1803" s="25"/>
      <c r="I1803" s="25"/>
      <c r="J1803" s="25"/>
    </row>
    <row r="1804" spans="3:10" x14ac:dyDescent="0.3">
      <c r="C1804" s="159"/>
      <c r="D1804" s="24"/>
      <c r="E1804" s="25"/>
      <c r="F1804" s="25"/>
      <c r="G1804" s="25"/>
      <c r="H1804" s="25"/>
      <c r="I1804" s="25"/>
      <c r="J1804" s="25"/>
    </row>
    <row r="1805" spans="3:10" x14ac:dyDescent="0.3">
      <c r="C1805" s="159"/>
      <c r="D1805" s="24"/>
      <c r="E1805" s="25"/>
      <c r="F1805" s="25"/>
      <c r="G1805" s="25"/>
      <c r="H1805" s="25"/>
      <c r="I1805" s="25"/>
      <c r="J1805" s="25"/>
    </row>
    <row r="1806" spans="3:10" x14ac:dyDescent="0.3">
      <c r="C1806" s="159"/>
      <c r="D1806" s="24"/>
      <c r="E1806" s="25"/>
      <c r="F1806" s="25"/>
      <c r="G1806" s="25"/>
      <c r="H1806" s="25"/>
      <c r="I1806" s="25"/>
      <c r="J1806" s="25"/>
    </row>
    <row r="1807" spans="3:10" x14ac:dyDescent="0.3">
      <c r="C1807" s="159"/>
      <c r="D1807" s="24"/>
      <c r="E1807" s="25"/>
      <c r="F1807" s="25"/>
      <c r="G1807" s="25"/>
      <c r="H1807" s="25"/>
      <c r="I1807" s="25"/>
      <c r="J1807" s="25"/>
    </row>
    <row r="1808" spans="3:10" x14ac:dyDescent="0.3">
      <c r="C1808" s="159"/>
      <c r="D1808" s="24"/>
      <c r="E1808" s="25"/>
      <c r="F1808" s="25"/>
      <c r="G1808" s="25"/>
      <c r="H1808" s="25"/>
      <c r="I1808" s="25"/>
      <c r="J1808" s="25"/>
    </row>
    <row r="1809" spans="3:10" x14ac:dyDescent="0.3">
      <c r="C1809" s="159"/>
      <c r="D1809" s="24"/>
      <c r="E1809" s="25"/>
      <c r="F1809" s="25"/>
      <c r="G1809" s="25"/>
      <c r="H1809" s="25"/>
      <c r="I1809" s="25"/>
      <c r="J1809" s="25"/>
    </row>
    <row r="1810" spans="3:10" x14ac:dyDescent="0.3">
      <c r="C1810" s="159"/>
      <c r="D1810" s="24"/>
      <c r="E1810" s="25"/>
      <c r="F1810" s="25"/>
      <c r="G1810" s="25"/>
      <c r="H1810" s="25"/>
      <c r="I1810" s="25"/>
      <c r="J1810" s="25"/>
    </row>
    <row r="1811" spans="3:10" x14ac:dyDescent="0.3">
      <c r="C1811" s="159"/>
      <c r="D1811" s="24"/>
      <c r="E1811" s="25"/>
      <c r="F1811" s="25"/>
      <c r="G1811" s="25"/>
      <c r="H1811" s="25"/>
      <c r="I1811" s="25"/>
      <c r="J1811" s="25"/>
    </row>
    <row r="1812" spans="3:10" x14ac:dyDescent="0.3">
      <c r="C1812" s="159"/>
      <c r="D1812" s="24"/>
      <c r="E1812" s="25"/>
      <c r="F1812" s="25"/>
      <c r="G1812" s="25"/>
      <c r="H1812" s="25"/>
      <c r="I1812" s="25"/>
      <c r="J1812" s="25"/>
    </row>
    <row r="1813" spans="3:10" x14ac:dyDescent="0.3">
      <c r="C1813" s="159"/>
      <c r="D1813" s="24"/>
      <c r="E1813" s="25"/>
      <c r="F1813" s="25"/>
      <c r="G1813" s="25"/>
      <c r="H1813" s="25"/>
      <c r="I1813" s="25"/>
      <c r="J1813" s="25"/>
    </row>
    <row r="1814" spans="3:10" x14ac:dyDescent="0.3">
      <c r="C1814" s="159"/>
      <c r="D1814" s="24"/>
      <c r="E1814" s="25"/>
      <c r="F1814" s="25"/>
      <c r="G1814" s="25"/>
      <c r="H1814" s="25"/>
      <c r="I1814" s="25"/>
      <c r="J1814" s="25"/>
    </row>
    <row r="1815" spans="3:10" x14ac:dyDescent="0.3">
      <c r="C1815" s="159"/>
      <c r="D1815" s="24"/>
      <c r="E1815" s="25"/>
      <c r="F1815" s="25"/>
      <c r="G1815" s="25"/>
      <c r="H1815" s="25"/>
      <c r="I1815" s="25"/>
      <c r="J1815" s="25"/>
    </row>
    <row r="1816" spans="3:10" x14ac:dyDescent="0.3">
      <c r="C1816" s="159"/>
      <c r="D1816" s="24"/>
      <c r="E1816" s="25"/>
      <c r="F1816" s="25"/>
      <c r="G1816" s="25"/>
      <c r="H1816" s="25"/>
      <c r="I1816" s="25"/>
      <c r="J1816" s="25"/>
    </row>
    <row r="1817" spans="3:10" x14ac:dyDescent="0.3">
      <c r="C1817" s="159"/>
      <c r="D1817" s="24"/>
      <c r="E1817" s="25"/>
      <c r="F1817" s="25"/>
      <c r="G1817" s="25"/>
      <c r="H1817" s="25"/>
      <c r="I1817" s="25"/>
      <c r="J1817" s="25"/>
    </row>
    <row r="1818" spans="3:10" x14ac:dyDescent="0.3">
      <c r="C1818" s="159"/>
      <c r="D1818" s="24"/>
      <c r="E1818" s="25"/>
      <c r="F1818" s="25"/>
      <c r="G1818" s="25"/>
      <c r="H1818" s="25"/>
      <c r="I1818" s="25"/>
      <c r="J1818" s="25"/>
    </row>
    <row r="1819" spans="3:10" x14ac:dyDescent="0.3">
      <c r="C1819" s="159"/>
      <c r="D1819" s="24"/>
      <c r="E1819" s="25"/>
      <c r="F1819" s="25"/>
      <c r="G1819" s="25"/>
      <c r="H1819" s="25"/>
      <c r="I1819" s="25"/>
      <c r="J1819" s="25"/>
    </row>
    <row r="1820" spans="3:10" x14ac:dyDescent="0.3">
      <c r="C1820" s="159"/>
      <c r="D1820" s="24"/>
      <c r="E1820" s="25"/>
      <c r="F1820" s="25"/>
      <c r="G1820" s="25"/>
      <c r="H1820" s="25"/>
      <c r="I1820" s="25"/>
      <c r="J1820" s="25"/>
    </row>
    <row r="1821" spans="3:10" x14ac:dyDescent="0.3">
      <c r="C1821" s="159"/>
      <c r="D1821" s="24"/>
      <c r="E1821" s="25"/>
      <c r="F1821" s="25"/>
      <c r="G1821" s="25"/>
      <c r="H1821" s="25"/>
      <c r="I1821" s="25"/>
      <c r="J1821" s="25"/>
    </row>
    <row r="1822" spans="3:10" x14ac:dyDescent="0.3">
      <c r="C1822" s="159"/>
      <c r="D1822" s="24"/>
      <c r="E1822" s="25"/>
      <c r="F1822" s="25"/>
      <c r="G1822" s="25"/>
      <c r="H1822" s="25"/>
      <c r="I1822" s="25"/>
      <c r="J1822" s="25"/>
    </row>
    <row r="1823" spans="3:10" x14ac:dyDescent="0.3">
      <c r="C1823" s="159"/>
      <c r="D1823" s="24"/>
      <c r="E1823" s="25"/>
      <c r="F1823" s="25"/>
      <c r="G1823" s="25"/>
      <c r="H1823" s="25"/>
      <c r="I1823" s="25"/>
      <c r="J1823" s="25"/>
    </row>
    <row r="1824" spans="3:10" x14ac:dyDescent="0.3">
      <c r="C1824" s="159"/>
      <c r="D1824" s="24"/>
      <c r="E1824" s="25"/>
      <c r="F1824" s="25"/>
      <c r="G1824" s="25"/>
      <c r="H1824" s="25"/>
      <c r="I1824" s="25"/>
      <c r="J1824" s="25"/>
    </row>
    <row r="1825" spans="3:10" x14ac:dyDescent="0.3">
      <c r="C1825" s="159"/>
      <c r="D1825" s="24"/>
      <c r="E1825" s="25"/>
      <c r="F1825" s="25"/>
      <c r="G1825" s="25"/>
      <c r="H1825" s="25"/>
      <c r="I1825" s="25"/>
      <c r="J1825" s="25"/>
    </row>
    <row r="1826" spans="3:10" x14ac:dyDescent="0.3">
      <c r="C1826" s="159"/>
      <c r="D1826" s="24"/>
      <c r="E1826" s="25"/>
      <c r="F1826" s="25"/>
      <c r="G1826" s="25"/>
      <c r="H1826" s="25"/>
      <c r="I1826" s="25"/>
      <c r="J1826" s="25"/>
    </row>
    <row r="1827" spans="3:10" x14ac:dyDescent="0.3">
      <c r="C1827" s="159"/>
      <c r="D1827" s="24"/>
      <c r="E1827" s="25"/>
      <c r="F1827" s="25"/>
      <c r="G1827" s="25"/>
      <c r="H1827" s="25"/>
      <c r="I1827" s="25"/>
      <c r="J1827" s="25"/>
    </row>
    <row r="1828" spans="3:10" x14ac:dyDescent="0.3">
      <c r="C1828" s="159"/>
      <c r="D1828" s="24"/>
      <c r="E1828" s="25"/>
      <c r="F1828" s="25"/>
      <c r="G1828" s="25"/>
      <c r="H1828" s="25"/>
      <c r="I1828" s="25"/>
      <c r="J1828" s="25"/>
    </row>
    <row r="1829" spans="3:10" x14ac:dyDescent="0.3">
      <c r="C1829" s="159"/>
      <c r="D1829" s="24"/>
      <c r="E1829" s="25"/>
      <c r="F1829" s="25"/>
      <c r="G1829" s="25"/>
      <c r="H1829" s="25"/>
      <c r="I1829" s="25"/>
      <c r="J1829" s="25"/>
    </row>
    <row r="1830" spans="3:10" x14ac:dyDescent="0.3">
      <c r="C1830" s="159"/>
      <c r="D1830" s="24"/>
      <c r="E1830" s="25"/>
      <c r="F1830" s="25"/>
      <c r="G1830" s="25"/>
      <c r="H1830" s="25"/>
      <c r="I1830" s="25"/>
      <c r="J1830" s="25"/>
    </row>
    <row r="1831" spans="3:10" x14ac:dyDescent="0.3">
      <c r="C1831" s="159"/>
      <c r="D1831" s="24"/>
      <c r="E1831" s="25"/>
      <c r="F1831" s="25"/>
      <c r="G1831" s="25"/>
      <c r="H1831" s="25"/>
      <c r="I1831" s="25"/>
      <c r="J1831" s="25"/>
    </row>
    <row r="1832" spans="3:10" x14ac:dyDescent="0.3">
      <c r="C1832" s="159"/>
      <c r="D1832" s="24"/>
      <c r="E1832" s="25"/>
      <c r="F1832" s="25"/>
      <c r="G1832" s="25"/>
      <c r="H1832" s="25"/>
      <c r="I1832" s="25"/>
      <c r="J1832" s="25"/>
    </row>
    <row r="1833" spans="3:10" x14ac:dyDescent="0.3">
      <c r="C1833" s="159"/>
      <c r="D1833" s="24"/>
      <c r="E1833" s="25"/>
      <c r="F1833" s="25"/>
      <c r="G1833" s="25"/>
      <c r="H1833" s="25"/>
      <c r="I1833" s="25"/>
      <c r="J1833" s="25"/>
    </row>
    <row r="1834" spans="3:10" x14ac:dyDescent="0.3">
      <c r="C1834" s="159"/>
      <c r="D1834" s="24"/>
      <c r="E1834" s="25"/>
      <c r="F1834" s="25"/>
      <c r="G1834" s="25"/>
      <c r="H1834" s="25"/>
      <c r="I1834" s="25"/>
      <c r="J1834" s="25"/>
    </row>
    <row r="1835" spans="3:10" x14ac:dyDescent="0.3">
      <c r="C1835" s="159"/>
      <c r="D1835" s="24"/>
      <c r="E1835" s="25"/>
      <c r="F1835" s="25"/>
      <c r="G1835" s="25"/>
      <c r="H1835" s="25"/>
      <c r="I1835" s="25"/>
      <c r="J1835" s="25"/>
    </row>
    <row r="1836" spans="3:10" x14ac:dyDescent="0.3">
      <c r="C1836" s="159"/>
      <c r="D1836" s="24"/>
      <c r="E1836" s="25"/>
      <c r="F1836" s="25"/>
      <c r="G1836" s="25"/>
      <c r="H1836" s="25"/>
      <c r="I1836" s="25"/>
      <c r="J1836" s="25"/>
    </row>
    <row r="1837" spans="3:10" x14ac:dyDescent="0.3">
      <c r="C1837" s="159"/>
      <c r="D1837" s="24"/>
      <c r="E1837" s="25"/>
      <c r="F1837" s="25"/>
      <c r="G1837" s="25"/>
      <c r="H1837" s="25"/>
      <c r="I1837" s="25"/>
      <c r="J1837" s="25"/>
    </row>
    <row r="1838" spans="3:10" x14ac:dyDescent="0.3">
      <c r="C1838" s="159"/>
      <c r="D1838" s="24"/>
      <c r="E1838" s="25"/>
      <c r="F1838" s="25"/>
      <c r="G1838" s="25"/>
      <c r="H1838" s="25"/>
      <c r="I1838" s="25"/>
      <c r="J1838" s="25"/>
    </row>
    <row r="1839" spans="3:10" x14ac:dyDescent="0.3">
      <c r="C1839" s="159"/>
      <c r="D1839" s="24"/>
      <c r="E1839" s="25"/>
      <c r="F1839" s="25"/>
      <c r="G1839" s="25"/>
      <c r="H1839" s="25"/>
      <c r="I1839" s="25"/>
      <c r="J1839" s="25"/>
    </row>
    <row r="1840" spans="3:10" x14ac:dyDescent="0.3">
      <c r="C1840" s="159"/>
      <c r="D1840" s="24"/>
      <c r="E1840" s="25"/>
      <c r="F1840" s="25"/>
      <c r="G1840" s="25"/>
      <c r="H1840" s="25"/>
      <c r="I1840" s="25"/>
      <c r="J1840" s="25"/>
    </row>
    <row r="1841" spans="3:10" x14ac:dyDescent="0.3">
      <c r="C1841" s="159"/>
      <c r="D1841" s="24"/>
      <c r="E1841" s="25"/>
      <c r="F1841" s="25"/>
      <c r="G1841" s="25"/>
      <c r="H1841" s="25"/>
      <c r="I1841" s="25"/>
      <c r="J1841" s="25"/>
    </row>
    <row r="1842" spans="3:10" x14ac:dyDescent="0.3">
      <c r="C1842" s="159"/>
      <c r="D1842" s="24"/>
      <c r="E1842" s="25"/>
      <c r="F1842" s="25"/>
      <c r="G1842" s="25"/>
      <c r="H1842" s="25"/>
      <c r="I1842" s="25"/>
      <c r="J1842" s="25"/>
    </row>
    <row r="1843" spans="3:10" x14ac:dyDescent="0.3">
      <c r="C1843" s="159"/>
      <c r="D1843" s="24"/>
      <c r="E1843" s="25"/>
      <c r="F1843" s="25"/>
      <c r="G1843" s="25"/>
      <c r="H1843" s="25"/>
      <c r="I1843" s="25"/>
      <c r="J1843" s="25"/>
    </row>
    <row r="1844" spans="3:10" x14ac:dyDescent="0.3">
      <c r="C1844" s="159"/>
      <c r="D1844" s="24"/>
      <c r="E1844" s="25"/>
      <c r="F1844" s="25"/>
      <c r="G1844" s="25"/>
      <c r="H1844" s="25"/>
      <c r="I1844" s="25"/>
      <c r="J1844" s="25"/>
    </row>
    <row r="1845" spans="3:10" x14ac:dyDescent="0.3">
      <c r="C1845" s="159"/>
      <c r="D1845" s="24"/>
      <c r="E1845" s="25"/>
      <c r="F1845" s="25"/>
      <c r="G1845" s="25"/>
      <c r="H1845" s="25"/>
      <c r="I1845" s="25"/>
      <c r="J1845" s="25"/>
    </row>
    <row r="1846" spans="3:10" x14ac:dyDescent="0.3">
      <c r="C1846" s="159"/>
      <c r="D1846" s="24"/>
      <c r="E1846" s="25"/>
      <c r="F1846" s="25"/>
      <c r="G1846" s="25"/>
      <c r="H1846" s="25"/>
      <c r="I1846" s="25"/>
      <c r="J1846" s="25"/>
    </row>
    <row r="1847" spans="3:10" x14ac:dyDescent="0.3">
      <c r="C1847" s="159"/>
      <c r="D1847" s="24"/>
      <c r="E1847" s="25"/>
      <c r="F1847" s="25"/>
      <c r="G1847" s="25"/>
      <c r="H1847" s="25"/>
      <c r="I1847" s="25"/>
      <c r="J1847" s="25"/>
    </row>
    <row r="1848" spans="3:10" x14ac:dyDescent="0.3">
      <c r="C1848" s="159"/>
      <c r="D1848" s="24"/>
      <c r="E1848" s="25"/>
      <c r="F1848" s="25"/>
      <c r="G1848" s="25"/>
      <c r="H1848" s="25"/>
      <c r="I1848" s="25"/>
      <c r="J1848" s="25"/>
    </row>
    <row r="1849" spans="3:10" x14ac:dyDescent="0.3">
      <c r="C1849" s="159"/>
      <c r="D1849" s="24"/>
      <c r="E1849" s="25"/>
      <c r="F1849" s="25"/>
      <c r="G1849" s="25"/>
      <c r="H1849" s="25"/>
      <c r="I1849" s="25"/>
      <c r="J1849" s="25"/>
    </row>
    <row r="1850" spans="3:10" x14ac:dyDescent="0.3">
      <c r="C1850" s="159"/>
      <c r="D1850" s="24"/>
      <c r="E1850" s="25"/>
      <c r="F1850" s="25"/>
      <c r="G1850" s="25"/>
      <c r="H1850" s="25"/>
      <c r="I1850" s="25"/>
      <c r="J1850" s="25"/>
    </row>
    <row r="1851" spans="3:10" x14ac:dyDescent="0.3">
      <c r="C1851" s="159"/>
      <c r="D1851" s="24"/>
      <c r="E1851" s="25"/>
      <c r="F1851" s="25"/>
      <c r="G1851" s="25"/>
      <c r="H1851" s="25"/>
      <c r="I1851" s="25"/>
      <c r="J1851" s="25"/>
    </row>
    <row r="1852" spans="3:10" x14ac:dyDescent="0.3">
      <c r="C1852" s="159"/>
      <c r="D1852" s="24"/>
      <c r="E1852" s="25"/>
      <c r="F1852" s="25"/>
      <c r="G1852" s="25"/>
      <c r="H1852" s="25"/>
      <c r="I1852" s="25"/>
      <c r="J1852" s="25"/>
    </row>
    <row r="1853" spans="3:10" x14ac:dyDescent="0.3">
      <c r="C1853" s="159"/>
      <c r="D1853" s="24"/>
      <c r="E1853" s="25"/>
      <c r="F1853" s="25"/>
      <c r="G1853" s="25"/>
      <c r="H1853" s="25"/>
      <c r="I1853" s="25"/>
      <c r="J1853" s="25"/>
    </row>
    <row r="1854" spans="3:10" x14ac:dyDescent="0.3">
      <c r="C1854" s="159"/>
      <c r="D1854" s="24"/>
      <c r="E1854" s="25"/>
      <c r="F1854" s="25"/>
      <c r="G1854" s="25"/>
      <c r="H1854" s="25"/>
      <c r="I1854" s="25"/>
      <c r="J1854" s="25"/>
    </row>
    <row r="1855" spans="3:10" x14ac:dyDescent="0.3">
      <c r="C1855" s="159"/>
      <c r="D1855" s="24"/>
      <c r="E1855" s="25"/>
      <c r="F1855" s="25"/>
      <c r="G1855" s="25"/>
      <c r="H1855" s="25"/>
      <c r="I1855" s="25"/>
      <c r="J1855" s="25"/>
    </row>
    <row r="1856" spans="3:10" x14ac:dyDescent="0.3">
      <c r="C1856" s="159"/>
      <c r="D1856" s="24"/>
      <c r="E1856" s="25"/>
      <c r="F1856" s="25"/>
      <c r="G1856" s="25"/>
      <c r="H1856" s="25"/>
      <c r="I1856" s="25"/>
      <c r="J1856" s="25"/>
    </row>
    <row r="1857" spans="3:10" x14ac:dyDescent="0.3">
      <c r="C1857" s="159"/>
      <c r="D1857" s="24"/>
      <c r="E1857" s="25"/>
      <c r="F1857" s="25"/>
      <c r="G1857" s="25"/>
      <c r="H1857" s="25"/>
      <c r="I1857" s="25"/>
      <c r="J1857" s="25"/>
    </row>
    <row r="1858" spans="3:10" x14ac:dyDescent="0.3">
      <c r="C1858" s="159"/>
      <c r="D1858" s="24"/>
      <c r="E1858" s="25"/>
      <c r="F1858" s="25"/>
      <c r="G1858" s="25"/>
      <c r="H1858" s="25"/>
      <c r="I1858" s="25"/>
      <c r="J1858" s="25"/>
    </row>
    <row r="1859" spans="3:10" x14ac:dyDescent="0.3">
      <c r="C1859" s="159"/>
      <c r="D1859" s="24"/>
      <c r="E1859" s="25"/>
      <c r="F1859" s="25"/>
      <c r="G1859" s="25"/>
      <c r="H1859" s="25"/>
      <c r="I1859" s="25"/>
      <c r="J1859" s="25"/>
    </row>
    <row r="1860" spans="3:10" x14ac:dyDescent="0.3">
      <c r="C1860" s="159"/>
      <c r="D1860" s="24"/>
      <c r="E1860" s="25"/>
      <c r="F1860" s="25"/>
      <c r="G1860" s="25"/>
      <c r="H1860" s="25"/>
      <c r="I1860" s="25"/>
      <c r="J1860" s="25"/>
    </row>
    <row r="1861" spans="3:10" x14ac:dyDescent="0.3">
      <c r="C1861" s="159"/>
      <c r="D1861" s="24"/>
      <c r="E1861" s="25"/>
      <c r="F1861" s="25"/>
      <c r="G1861" s="25"/>
      <c r="H1861" s="25"/>
      <c r="I1861" s="25"/>
      <c r="J1861" s="25"/>
    </row>
    <row r="1862" spans="3:10" x14ac:dyDescent="0.3">
      <c r="C1862" s="159"/>
      <c r="D1862" s="24"/>
      <c r="E1862" s="25"/>
      <c r="F1862" s="25"/>
      <c r="G1862" s="25"/>
      <c r="H1862" s="25"/>
      <c r="I1862" s="25"/>
      <c r="J1862" s="25"/>
    </row>
    <row r="1863" spans="3:10" x14ac:dyDescent="0.3">
      <c r="C1863" s="159"/>
      <c r="D1863" s="24"/>
      <c r="E1863" s="25"/>
      <c r="F1863" s="25"/>
      <c r="G1863" s="25"/>
      <c r="H1863" s="25"/>
      <c r="I1863" s="25"/>
      <c r="J1863" s="25"/>
    </row>
    <row r="1864" spans="3:10" x14ac:dyDescent="0.3">
      <c r="C1864" s="159"/>
      <c r="D1864" s="24"/>
      <c r="E1864" s="25"/>
      <c r="F1864" s="25"/>
      <c r="G1864" s="25"/>
      <c r="H1864" s="25"/>
      <c r="I1864" s="25"/>
      <c r="J1864" s="25"/>
    </row>
    <row r="1865" spans="3:10" x14ac:dyDescent="0.3">
      <c r="C1865" s="159"/>
      <c r="D1865" s="24"/>
      <c r="E1865" s="25"/>
      <c r="F1865" s="25"/>
      <c r="G1865" s="25"/>
      <c r="H1865" s="25"/>
      <c r="I1865" s="25"/>
      <c r="J1865" s="25"/>
    </row>
    <row r="1866" spans="3:10" x14ac:dyDescent="0.3">
      <c r="C1866" s="159"/>
      <c r="D1866" s="24"/>
      <c r="E1866" s="25"/>
      <c r="F1866" s="25"/>
      <c r="G1866" s="25"/>
      <c r="H1866" s="25"/>
      <c r="I1866" s="25"/>
      <c r="J1866" s="25"/>
    </row>
    <row r="1867" spans="3:10" x14ac:dyDescent="0.3">
      <c r="C1867" s="159"/>
      <c r="D1867" s="24"/>
      <c r="E1867" s="25"/>
      <c r="F1867" s="25"/>
      <c r="G1867" s="25"/>
      <c r="H1867" s="25"/>
      <c r="I1867" s="25"/>
      <c r="J1867" s="25"/>
    </row>
    <row r="1868" spans="3:10" x14ac:dyDescent="0.3">
      <c r="C1868" s="159"/>
      <c r="D1868" s="24"/>
      <c r="E1868" s="25"/>
      <c r="F1868" s="25"/>
      <c r="G1868" s="25"/>
      <c r="H1868" s="25"/>
      <c r="I1868" s="25"/>
      <c r="J1868" s="25"/>
    </row>
    <row r="1869" spans="3:10" x14ac:dyDescent="0.3">
      <c r="C1869" s="159"/>
      <c r="D1869" s="24"/>
      <c r="E1869" s="25"/>
      <c r="F1869" s="25"/>
      <c r="G1869" s="25"/>
      <c r="H1869" s="25"/>
      <c r="I1869" s="25"/>
      <c r="J1869" s="25"/>
    </row>
    <row r="1870" spans="3:10" x14ac:dyDescent="0.3">
      <c r="C1870" s="159"/>
      <c r="D1870" s="24"/>
      <c r="E1870" s="25"/>
      <c r="F1870" s="25"/>
      <c r="G1870" s="25"/>
      <c r="H1870" s="25"/>
      <c r="I1870" s="25"/>
      <c r="J1870" s="25"/>
    </row>
    <row r="1871" spans="3:10" x14ac:dyDescent="0.3">
      <c r="C1871" s="159"/>
      <c r="D1871" s="24"/>
      <c r="E1871" s="25"/>
      <c r="F1871" s="25"/>
      <c r="G1871" s="25"/>
      <c r="H1871" s="25"/>
      <c r="I1871" s="25"/>
      <c r="J1871" s="25"/>
    </row>
    <row r="1872" spans="3:10" x14ac:dyDescent="0.3">
      <c r="C1872" s="159"/>
      <c r="D1872" s="24"/>
      <c r="E1872" s="25"/>
      <c r="F1872" s="25"/>
      <c r="G1872" s="25"/>
      <c r="H1872" s="25"/>
      <c r="I1872" s="25"/>
      <c r="J1872" s="25"/>
    </row>
    <row r="1873" spans="3:10" x14ac:dyDescent="0.3">
      <c r="C1873" s="159"/>
      <c r="D1873" s="24"/>
      <c r="E1873" s="25"/>
      <c r="F1873" s="25"/>
      <c r="G1873" s="25"/>
      <c r="H1873" s="25"/>
      <c r="I1873" s="25"/>
      <c r="J1873" s="25"/>
    </row>
    <row r="1874" spans="3:10" x14ac:dyDescent="0.3">
      <c r="C1874" s="159"/>
      <c r="D1874" s="24"/>
      <c r="E1874" s="25"/>
      <c r="F1874" s="25"/>
      <c r="G1874" s="25"/>
      <c r="H1874" s="25"/>
      <c r="I1874" s="25"/>
      <c r="J1874" s="25"/>
    </row>
    <row r="1875" spans="3:10" x14ac:dyDescent="0.3">
      <c r="C1875" s="159"/>
      <c r="D1875" s="24"/>
      <c r="E1875" s="25"/>
      <c r="F1875" s="25"/>
      <c r="G1875" s="25"/>
      <c r="H1875" s="25"/>
      <c r="I1875" s="25"/>
      <c r="J1875" s="25"/>
    </row>
    <row r="1876" spans="3:10" x14ac:dyDescent="0.3">
      <c r="C1876" s="159"/>
      <c r="D1876" s="24"/>
      <c r="E1876" s="25"/>
      <c r="F1876" s="25"/>
      <c r="G1876" s="25"/>
      <c r="H1876" s="25"/>
      <c r="I1876" s="25"/>
      <c r="J1876" s="25"/>
    </row>
    <row r="1877" spans="3:10" x14ac:dyDescent="0.3">
      <c r="C1877" s="159"/>
      <c r="D1877" s="24"/>
      <c r="E1877" s="25"/>
      <c r="F1877" s="25"/>
      <c r="G1877" s="25"/>
      <c r="H1877" s="25"/>
      <c r="I1877" s="25"/>
      <c r="J1877" s="25"/>
    </row>
    <row r="1878" spans="3:10" x14ac:dyDescent="0.3">
      <c r="C1878" s="159"/>
      <c r="D1878" s="24"/>
      <c r="E1878" s="25"/>
      <c r="F1878" s="25"/>
      <c r="G1878" s="25"/>
      <c r="H1878" s="25"/>
      <c r="I1878" s="25"/>
      <c r="J1878" s="25"/>
    </row>
    <row r="1879" spans="3:10" x14ac:dyDescent="0.3">
      <c r="C1879" s="159"/>
      <c r="D1879" s="24"/>
      <c r="E1879" s="25"/>
      <c r="F1879" s="25"/>
      <c r="G1879" s="25"/>
      <c r="H1879" s="25"/>
      <c r="I1879" s="25"/>
      <c r="J1879" s="25"/>
    </row>
    <row r="1880" spans="3:10" x14ac:dyDescent="0.3">
      <c r="C1880" s="159"/>
      <c r="D1880" s="24"/>
      <c r="E1880" s="25"/>
      <c r="F1880" s="25"/>
      <c r="G1880" s="25"/>
      <c r="H1880" s="25"/>
      <c r="I1880" s="25"/>
      <c r="J1880" s="25"/>
    </row>
    <row r="1881" spans="3:10" x14ac:dyDescent="0.3">
      <c r="C1881" s="159"/>
      <c r="D1881" s="24"/>
      <c r="E1881" s="25"/>
      <c r="F1881" s="25"/>
      <c r="G1881" s="25"/>
      <c r="H1881" s="25"/>
      <c r="I1881" s="25"/>
      <c r="J1881" s="25"/>
    </row>
    <row r="1882" spans="3:10" x14ac:dyDescent="0.3">
      <c r="C1882" s="159"/>
      <c r="D1882" s="24"/>
      <c r="E1882" s="25"/>
      <c r="F1882" s="25"/>
      <c r="G1882" s="25"/>
      <c r="H1882" s="25"/>
      <c r="I1882" s="25"/>
      <c r="J1882" s="25"/>
    </row>
    <row r="1883" spans="3:10" x14ac:dyDescent="0.3">
      <c r="C1883" s="159"/>
      <c r="D1883" s="24"/>
      <c r="E1883" s="25"/>
      <c r="F1883" s="25"/>
      <c r="G1883" s="25"/>
      <c r="H1883" s="25"/>
      <c r="I1883" s="25"/>
      <c r="J1883" s="25"/>
    </row>
    <row r="1884" spans="3:10" x14ac:dyDescent="0.3">
      <c r="C1884" s="159"/>
      <c r="D1884" s="24"/>
      <c r="E1884" s="25"/>
      <c r="F1884" s="25"/>
      <c r="G1884" s="25"/>
      <c r="H1884" s="25"/>
      <c r="I1884" s="25"/>
      <c r="J1884" s="25"/>
    </row>
    <row r="1885" spans="3:10" x14ac:dyDescent="0.3">
      <c r="C1885" s="159"/>
      <c r="D1885" s="24"/>
      <c r="E1885" s="25"/>
      <c r="F1885" s="25"/>
      <c r="G1885" s="25"/>
      <c r="H1885" s="25"/>
      <c r="I1885" s="25"/>
      <c r="J1885" s="25"/>
    </row>
    <row r="1886" spans="3:10" x14ac:dyDescent="0.3">
      <c r="C1886" s="159"/>
      <c r="D1886" s="24"/>
      <c r="E1886" s="25"/>
      <c r="F1886" s="25"/>
      <c r="G1886" s="25"/>
      <c r="H1886" s="25"/>
      <c r="I1886" s="25"/>
      <c r="J1886" s="25"/>
    </row>
    <row r="1887" spans="3:10" x14ac:dyDescent="0.3">
      <c r="C1887" s="159"/>
      <c r="D1887" s="24"/>
      <c r="E1887" s="25"/>
      <c r="F1887" s="25"/>
      <c r="G1887" s="25"/>
      <c r="H1887" s="25"/>
      <c r="I1887" s="25"/>
      <c r="J1887" s="25"/>
    </row>
    <row r="1888" spans="3:10" x14ac:dyDescent="0.3">
      <c r="C1888" s="159"/>
      <c r="D1888" s="24"/>
      <c r="E1888" s="25"/>
      <c r="F1888" s="25"/>
      <c r="G1888" s="25"/>
      <c r="H1888" s="25"/>
      <c r="I1888" s="25"/>
      <c r="J1888" s="25"/>
    </row>
    <row r="1889" spans="3:10" x14ac:dyDescent="0.3">
      <c r="C1889" s="159"/>
      <c r="D1889" s="24"/>
      <c r="E1889" s="25"/>
      <c r="F1889" s="25"/>
      <c r="G1889" s="25"/>
      <c r="H1889" s="25"/>
      <c r="I1889" s="25"/>
      <c r="J1889" s="25"/>
    </row>
    <row r="1890" spans="3:10" x14ac:dyDescent="0.3">
      <c r="C1890" s="159"/>
      <c r="D1890" s="24"/>
      <c r="E1890" s="25"/>
      <c r="F1890" s="25"/>
      <c r="G1890" s="25"/>
      <c r="H1890" s="25"/>
      <c r="I1890" s="25"/>
      <c r="J1890" s="25"/>
    </row>
    <row r="1891" spans="3:10" x14ac:dyDescent="0.3">
      <c r="C1891" s="159"/>
      <c r="D1891" s="24"/>
      <c r="E1891" s="25"/>
      <c r="F1891" s="25"/>
      <c r="G1891" s="25"/>
      <c r="H1891" s="25"/>
      <c r="I1891" s="25"/>
      <c r="J1891" s="25"/>
    </row>
    <row r="1892" spans="3:10" x14ac:dyDescent="0.3">
      <c r="C1892" s="159"/>
      <c r="D1892" s="24"/>
      <c r="E1892" s="25"/>
      <c r="F1892" s="25"/>
      <c r="G1892" s="25"/>
      <c r="H1892" s="25"/>
      <c r="I1892" s="25"/>
      <c r="J1892" s="25"/>
    </row>
    <row r="1893" spans="3:10" x14ac:dyDescent="0.3">
      <c r="C1893" s="159"/>
      <c r="D1893" s="24"/>
      <c r="E1893" s="25"/>
      <c r="F1893" s="25"/>
      <c r="G1893" s="25"/>
      <c r="H1893" s="25"/>
      <c r="I1893" s="25"/>
      <c r="J1893" s="25"/>
    </row>
    <row r="1894" spans="3:10" x14ac:dyDescent="0.3">
      <c r="C1894" s="159"/>
      <c r="D1894" s="24"/>
      <c r="E1894" s="25"/>
      <c r="F1894" s="25"/>
      <c r="G1894" s="25"/>
      <c r="H1894" s="25"/>
      <c r="I1894" s="25"/>
      <c r="J1894" s="25"/>
    </row>
    <row r="1895" spans="3:10" x14ac:dyDescent="0.3">
      <c r="C1895" s="159"/>
      <c r="D1895" s="24"/>
      <c r="E1895" s="25"/>
      <c r="F1895" s="25"/>
      <c r="G1895" s="25"/>
      <c r="H1895" s="25"/>
      <c r="I1895" s="25"/>
      <c r="J1895" s="25"/>
    </row>
    <row r="1896" spans="3:10" x14ac:dyDescent="0.3">
      <c r="C1896" s="159"/>
      <c r="D1896" s="24"/>
      <c r="E1896" s="25"/>
      <c r="F1896" s="25"/>
      <c r="G1896" s="25"/>
      <c r="H1896" s="25"/>
      <c r="I1896" s="25"/>
      <c r="J1896" s="25"/>
    </row>
    <row r="1897" spans="3:10" x14ac:dyDescent="0.3">
      <c r="C1897" s="159"/>
      <c r="D1897" s="24"/>
      <c r="E1897" s="25"/>
      <c r="F1897" s="25"/>
      <c r="G1897" s="25"/>
      <c r="H1897" s="25"/>
      <c r="I1897" s="25"/>
      <c r="J1897" s="25"/>
    </row>
    <row r="1898" spans="3:10" x14ac:dyDescent="0.3">
      <c r="C1898" s="159"/>
      <c r="D1898" s="24"/>
      <c r="E1898" s="25"/>
      <c r="F1898" s="25"/>
      <c r="G1898" s="25"/>
      <c r="H1898" s="25"/>
      <c r="I1898" s="25"/>
      <c r="J1898" s="25"/>
    </row>
    <row r="1899" spans="3:10" x14ac:dyDescent="0.3">
      <c r="C1899" s="159"/>
      <c r="D1899" s="24"/>
      <c r="E1899" s="25"/>
      <c r="F1899" s="25"/>
      <c r="G1899" s="25"/>
      <c r="H1899" s="25"/>
      <c r="I1899" s="25"/>
      <c r="J1899" s="25"/>
    </row>
    <row r="1900" spans="3:10" x14ac:dyDescent="0.3">
      <c r="C1900" s="159"/>
      <c r="D1900" s="24"/>
      <c r="E1900" s="25"/>
      <c r="F1900" s="25"/>
      <c r="G1900" s="25"/>
      <c r="H1900" s="25"/>
      <c r="I1900" s="25"/>
      <c r="J1900" s="25"/>
    </row>
    <row r="1901" spans="3:10" x14ac:dyDescent="0.3">
      <c r="C1901" s="159"/>
      <c r="D1901" s="24"/>
      <c r="E1901" s="25"/>
      <c r="F1901" s="25"/>
      <c r="G1901" s="25"/>
      <c r="H1901" s="25"/>
      <c r="I1901" s="25"/>
      <c r="J1901" s="25"/>
    </row>
    <row r="1902" spans="3:10" x14ac:dyDescent="0.3">
      <c r="C1902" s="159"/>
      <c r="D1902" s="24"/>
      <c r="E1902" s="25"/>
      <c r="F1902" s="25"/>
      <c r="G1902" s="25"/>
      <c r="H1902" s="25"/>
      <c r="I1902" s="25"/>
      <c r="J1902" s="25"/>
    </row>
    <row r="1903" spans="3:10" x14ac:dyDescent="0.3">
      <c r="C1903" s="159"/>
      <c r="D1903" s="24"/>
      <c r="E1903" s="25"/>
      <c r="F1903" s="25"/>
      <c r="G1903" s="25"/>
      <c r="H1903" s="25"/>
      <c r="I1903" s="25"/>
      <c r="J1903" s="25"/>
    </row>
    <row r="1904" spans="3:10" x14ac:dyDescent="0.3">
      <c r="C1904" s="159"/>
      <c r="D1904" s="24"/>
      <c r="E1904" s="25"/>
      <c r="F1904" s="25"/>
      <c r="G1904" s="25"/>
      <c r="H1904" s="25"/>
      <c r="I1904" s="25"/>
      <c r="J1904" s="25"/>
    </row>
    <row r="1905" spans="3:10" x14ac:dyDescent="0.3">
      <c r="C1905" s="159"/>
      <c r="D1905" s="24"/>
      <c r="E1905" s="25"/>
      <c r="F1905" s="25"/>
      <c r="G1905" s="25"/>
      <c r="H1905" s="25"/>
      <c r="I1905" s="25"/>
      <c r="J1905" s="25"/>
    </row>
    <row r="1906" spans="3:10" x14ac:dyDescent="0.3">
      <c r="C1906" s="159"/>
      <c r="D1906" s="24"/>
      <c r="E1906" s="25"/>
      <c r="F1906" s="25"/>
      <c r="G1906" s="25"/>
      <c r="H1906" s="25"/>
      <c r="I1906" s="25"/>
      <c r="J1906" s="25"/>
    </row>
    <row r="1907" spans="3:10" x14ac:dyDescent="0.3">
      <c r="C1907" s="159"/>
      <c r="D1907" s="24"/>
      <c r="E1907" s="25"/>
      <c r="F1907" s="25"/>
      <c r="G1907" s="25"/>
      <c r="H1907" s="25"/>
      <c r="I1907" s="25"/>
      <c r="J1907" s="25"/>
    </row>
    <row r="1908" spans="3:10" x14ac:dyDescent="0.3">
      <c r="C1908" s="159"/>
      <c r="D1908" s="24"/>
      <c r="E1908" s="25"/>
      <c r="F1908" s="25"/>
      <c r="G1908" s="25"/>
      <c r="H1908" s="25"/>
      <c r="I1908" s="25"/>
      <c r="J1908" s="25"/>
    </row>
    <row r="1909" spans="3:10" x14ac:dyDescent="0.3">
      <c r="C1909" s="159"/>
      <c r="D1909" s="24"/>
      <c r="E1909" s="25"/>
      <c r="F1909" s="25"/>
      <c r="G1909" s="25"/>
      <c r="H1909" s="25"/>
      <c r="I1909" s="25"/>
      <c r="J1909" s="25"/>
    </row>
    <row r="1910" spans="3:10" x14ac:dyDescent="0.3">
      <c r="C1910" s="159"/>
      <c r="D1910" s="24"/>
      <c r="E1910" s="25"/>
      <c r="F1910" s="25"/>
      <c r="G1910" s="25"/>
      <c r="H1910" s="25"/>
      <c r="I1910" s="25"/>
      <c r="J1910" s="25"/>
    </row>
    <row r="1911" spans="3:10" x14ac:dyDescent="0.3">
      <c r="C1911" s="159"/>
      <c r="D1911" s="24"/>
      <c r="E1911" s="25"/>
      <c r="F1911" s="25"/>
      <c r="G1911" s="25"/>
      <c r="H1911" s="25"/>
      <c r="I1911" s="25"/>
      <c r="J1911" s="25"/>
    </row>
    <row r="1912" spans="3:10" x14ac:dyDescent="0.3">
      <c r="C1912" s="159"/>
      <c r="D1912" s="24"/>
      <c r="E1912" s="25"/>
      <c r="F1912" s="25"/>
      <c r="G1912" s="25"/>
      <c r="H1912" s="25"/>
      <c r="I1912" s="25"/>
      <c r="J1912" s="25"/>
    </row>
    <row r="1913" spans="3:10" x14ac:dyDescent="0.3">
      <c r="C1913" s="159"/>
      <c r="D1913" s="24"/>
      <c r="E1913" s="25"/>
      <c r="F1913" s="25"/>
      <c r="G1913" s="25"/>
      <c r="H1913" s="25"/>
      <c r="I1913" s="25"/>
      <c r="J1913" s="25"/>
    </row>
    <row r="1914" spans="3:10" x14ac:dyDescent="0.3">
      <c r="C1914" s="159"/>
      <c r="D1914" s="24"/>
      <c r="E1914" s="25"/>
      <c r="F1914" s="25"/>
      <c r="G1914" s="25"/>
      <c r="H1914" s="25"/>
      <c r="I1914" s="25"/>
      <c r="J1914" s="25"/>
    </row>
    <row r="1915" spans="3:10" x14ac:dyDescent="0.3">
      <c r="C1915" s="159"/>
      <c r="D1915" s="24"/>
      <c r="E1915" s="25"/>
      <c r="F1915" s="25"/>
      <c r="G1915" s="25"/>
      <c r="H1915" s="25"/>
      <c r="I1915" s="25"/>
      <c r="J1915" s="25"/>
    </row>
    <row r="1916" spans="3:10" x14ac:dyDescent="0.3">
      <c r="C1916" s="159"/>
      <c r="D1916" s="24"/>
      <c r="E1916" s="25"/>
      <c r="F1916" s="25"/>
      <c r="G1916" s="25"/>
      <c r="H1916" s="25"/>
      <c r="I1916" s="25"/>
      <c r="J1916" s="25"/>
    </row>
    <row r="1917" spans="3:10" x14ac:dyDescent="0.3">
      <c r="C1917" s="159"/>
      <c r="D1917" s="24"/>
      <c r="E1917" s="25"/>
      <c r="F1917" s="25"/>
      <c r="G1917" s="25"/>
      <c r="H1917" s="25"/>
      <c r="I1917" s="25"/>
      <c r="J1917" s="25"/>
    </row>
    <row r="1918" spans="3:10" x14ac:dyDescent="0.3">
      <c r="C1918" s="159"/>
      <c r="D1918" s="24"/>
      <c r="E1918" s="25"/>
      <c r="F1918" s="25"/>
      <c r="G1918" s="25"/>
      <c r="H1918" s="25"/>
      <c r="I1918" s="25"/>
      <c r="J1918" s="25"/>
    </row>
    <row r="1919" spans="3:10" x14ac:dyDescent="0.3">
      <c r="C1919" s="159"/>
      <c r="D1919" s="24"/>
      <c r="E1919" s="25"/>
      <c r="F1919" s="25"/>
      <c r="G1919" s="25"/>
      <c r="H1919" s="25"/>
      <c r="I1919" s="25"/>
      <c r="J1919" s="25"/>
    </row>
    <row r="1920" spans="3:10" x14ac:dyDescent="0.3">
      <c r="C1920" s="159"/>
      <c r="D1920" s="24"/>
      <c r="E1920" s="25"/>
      <c r="F1920" s="25"/>
      <c r="G1920" s="25"/>
      <c r="H1920" s="25"/>
      <c r="I1920" s="25"/>
      <c r="J1920" s="25"/>
    </row>
    <row r="1921" spans="3:10" x14ac:dyDescent="0.3">
      <c r="C1921" s="159"/>
      <c r="D1921" s="24"/>
      <c r="E1921" s="25"/>
      <c r="F1921" s="25"/>
      <c r="G1921" s="25"/>
      <c r="H1921" s="25"/>
      <c r="I1921" s="25"/>
      <c r="J1921" s="25"/>
    </row>
    <row r="1922" spans="3:10" x14ac:dyDescent="0.3">
      <c r="C1922" s="159"/>
      <c r="D1922" s="24"/>
      <c r="E1922" s="25"/>
      <c r="F1922" s="25"/>
      <c r="G1922" s="25"/>
      <c r="H1922" s="25"/>
      <c r="I1922" s="25"/>
      <c r="J1922" s="25"/>
    </row>
    <row r="1923" spans="3:10" x14ac:dyDescent="0.3">
      <c r="C1923" s="159"/>
      <c r="D1923" s="24"/>
      <c r="E1923" s="25"/>
      <c r="F1923" s="25"/>
      <c r="G1923" s="25"/>
      <c r="H1923" s="25"/>
      <c r="I1923" s="25"/>
      <c r="J1923" s="25"/>
    </row>
    <row r="1924" spans="3:10" x14ac:dyDescent="0.3">
      <c r="C1924" s="159"/>
      <c r="D1924" s="24"/>
      <c r="E1924" s="25"/>
      <c r="F1924" s="25"/>
      <c r="G1924" s="25"/>
      <c r="H1924" s="25"/>
      <c r="I1924" s="25"/>
      <c r="J1924" s="25"/>
    </row>
    <row r="1925" spans="3:10" x14ac:dyDescent="0.3">
      <c r="C1925" s="159"/>
      <c r="D1925" s="24"/>
      <c r="E1925" s="25"/>
      <c r="F1925" s="25"/>
      <c r="G1925" s="25"/>
      <c r="H1925" s="25"/>
      <c r="I1925" s="25"/>
      <c r="J1925" s="25"/>
    </row>
    <row r="1926" spans="3:10" x14ac:dyDescent="0.3">
      <c r="C1926" s="159"/>
      <c r="D1926" s="24"/>
      <c r="E1926" s="25"/>
      <c r="F1926" s="25"/>
      <c r="G1926" s="25"/>
      <c r="H1926" s="25"/>
      <c r="I1926" s="25"/>
      <c r="J1926" s="25"/>
    </row>
    <row r="1927" spans="3:10" x14ac:dyDescent="0.3">
      <c r="C1927" s="159"/>
      <c r="D1927" s="24"/>
      <c r="E1927" s="25"/>
      <c r="F1927" s="25"/>
      <c r="G1927" s="25"/>
      <c r="H1927" s="25"/>
      <c r="I1927" s="25"/>
      <c r="J1927" s="25"/>
    </row>
    <row r="1928" spans="3:10" x14ac:dyDescent="0.3">
      <c r="C1928" s="159"/>
      <c r="D1928" s="24"/>
      <c r="E1928" s="25"/>
      <c r="F1928" s="25"/>
      <c r="G1928" s="25"/>
      <c r="H1928" s="25"/>
      <c r="I1928" s="25"/>
      <c r="J1928" s="25"/>
    </row>
    <row r="1929" spans="3:10" x14ac:dyDescent="0.3">
      <c r="C1929" s="159"/>
      <c r="D1929" s="24"/>
      <c r="E1929" s="25"/>
      <c r="F1929" s="25"/>
      <c r="G1929" s="25"/>
      <c r="H1929" s="25"/>
      <c r="I1929" s="25"/>
      <c r="J1929" s="25"/>
    </row>
    <row r="1930" spans="3:10" x14ac:dyDescent="0.3">
      <c r="C1930" s="159"/>
      <c r="D1930" s="24"/>
      <c r="E1930" s="25"/>
      <c r="F1930" s="25"/>
      <c r="G1930" s="25"/>
      <c r="H1930" s="25"/>
      <c r="I1930" s="25"/>
      <c r="J1930" s="25"/>
    </row>
    <row r="1931" spans="3:10" x14ac:dyDescent="0.3">
      <c r="C1931" s="159"/>
      <c r="D1931" s="24"/>
      <c r="E1931" s="25"/>
      <c r="F1931" s="25"/>
      <c r="G1931" s="25"/>
      <c r="H1931" s="25"/>
      <c r="I1931" s="25"/>
      <c r="J1931" s="25"/>
    </row>
    <row r="1932" spans="3:10" x14ac:dyDescent="0.3">
      <c r="C1932" s="159"/>
      <c r="D1932" s="24"/>
      <c r="E1932" s="25"/>
      <c r="F1932" s="25"/>
      <c r="G1932" s="25"/>
      <c r="H1932" s="25"/>
      <c r="I1932" s="25"/>
      <c r="J1932" s="25"/>
    </row>
    <row r="1933" spans="3:10" x14ac:dyDescent="0.3">
      <c r="C1933" s="159"/>
      <c r="D1933" s="24"/>
      <c r="E1933" s="25"/>
      <c r="F1933" s="25"/>
      <c r="G1933" s="25"/>
      <c r="H1933" s="25"/>
      <c r="I1933" s="25"/>
      <c r="J1933" s="25"/>
    </row>
    <row r="1934" spans="3:10" x14ac:dyDescent="0.3">
      <c r="C1934" s="159"/>
      <c r="D1934" s="24"/>
      <c r="E1934" s="25"/>
      <c r="F1934" s="25"/>
      <c r="G1934" s="25"/>
      <c r="H1934" s="25"/>
      <c r="I1934" s="25"/>
      <c r="J1934" s="25"/>
    </row>
    <row r="1935" spans="3:10" x14ac:dyDescent="0.3">
      <c r="C1935" s="159"/>
      <c r="D1935" s="24"/>
      <c r="E1935" s="25"/>
      <c r="F1935" s="25"/>
      <c r="G1935" s="25"/>
      <c r="H1935" s="25"/>
      <c r="I1935" s="25"/>
      <c r="J1935" s="25"/>
    </row>
    <row r="1936" spans="3:10" x14ac:dyDescent="0.3">
      <c r="C1936" s="159"/>
      <c r="D1936" s="24"/>
      <c r="E1936" s="25"/>
      <c r="F1936" s="25"/>
      <c r="G1936" s="25"/>
      <c r="H1936" s="25"/>
      <c r="I1936" s="25"/>
      <c r="J1936" s="25"/>
    </row>
    <row r="1937" spans="3:10" x14ac:dyDescent="0.3">
      <c r="C1937" s="159"/>
      <c r="D1937" s="24"/>
      <c r="E1937" s="25"/>
      <c r="F1937" s="25"/>
      <c r="G1937" s="25"/>
      <c r="H1937" s="25"/>
      <c r="I1937" s="25"/>
      <c r="J1937" s="25"/>
    </row>
    <row r="1938" spans="3:10" x14ac:dyDescent="0.3">
      <c r="C1938" s="159"/>
      <c r="D1938" s="24"/>
      <c r="E1938" s="25"/>
      <c r="F1938" s="25"/>
      <c r="G1938" s="25"/>
      <c r="H1938" s="25"/>
      <c r="I1938" s="25"/>
      <c r="J1938" s="25"/>
    </row>
    <row r="1939" spans="3:10" x14ac:dyDescent="0.3">
      <c r="C1939" s="159"/>
      <c r="D1939" s="24"/>
      <c r="E1939" s="25"/>
      <c r="F1939" s="25"/>
      <c r="G1939" s="25"/>
      <c r="H1939" s="25"/>
      <c r="I1939" s="25"/>
      <c r="J1939" s="25"/>
    </row>
    <row r="1940" spans="3:10" x14ac:dyDescent="0.3">
      <c r="C1940" s="159"/>
      <c r="D1940" s="24"/>
      <c r="E1940" s="25"/>
      <c r="F1940" s="25"/>
      <c r="G1940" s="25"/>
      <c r="H1940" s="25"/>
      <c r="I1940" s="25"/>
      <c r="J1940" s="25"/>
    </row>
    <row r="1941" spans="3:10" x14ac:dyDescent="0.3">
      <c r="C1941" s="159"/>
      <c r="D1941" s="24"/>
      <c r="E1941" s="25"/>
      <c r="F1941" s="25"/>
      <c r="G1941" s="25"/>
      <c r="H1941" s="25"/>
      <c r="I1941" s="25"/>
      <c r="J1941" s="25"/>
    </row>
    <row r="1942" spans="3:10" x14ac:dyDescent="0.3">
      <c r="C1942" s="159"/>
      <c r="D1942" s="24"/>
      <c r="E1942" s="25"/>
      <c r="F1942" s="25"/>
      <c r="G1942" s="25"/>
      <c r="H1942" s="25"/>
      <c r="I1942" s="25"/>
      <c r="J1942" s="25"/>
    </row>
    <row r="1943" spans="3:10" x14ac:dyDescent="0.3">
      <c r="C1943" s="159"/>
      <c r="D1943" s="24"/>
      <c r="E1943" s="25"/>
      <c r="F1943" s="25"/>
      <c r="G1943" s="25"/>
      <c r="H1943" s="25"/>
      <c r="I1943" s="25"/>
      <c r="J1943" s="25"/>
    </row>
    <row r="1944" spans="3:10" x14ac:dyDescent="0.3">
      <c r="C1944" s="159"/>
      <c r="D1944" s="24"/>
      <c r="E1944" s="25"/>
      <c r="F1944" s="25"/>
      <c r="G1944" s="25"/>
      <c r="H1944" s="25"/>
      <c r="I1944" s="25"/>
      <c r="J1944" s="25"/>
    </row>
    <row r="1945" spans="3:10" x14ac:dyDescent="0.3">
      <c r="C1945" s="159"/>
      <c r="D1945" s="24"/>
      <c r="E1945" s="25"/>
      <c r="F1945" s="25"/>
      <c r="G1945" s="25"/>
      <c r="H1945" s="25"/>
      <c r="I1945" s="25"/>
      <c r="J1945" s="25"/>
    </row>
    <row r="1946" spans="3:10" x14ac:dyDescent="0.3">
      <c r="C1946" s="159"/>
      <c r="D1946" s="24"/>
      <c r="E1946" s="25"/>
      <c r="F1946" s="25"/>
      <c r="G1946" s="25"/>
      <c r="H1946" s="25"/>
      <c r="I1946" s="25"/>
      <c r="J1946" s="25"/>
    </row>
    <row r="1947" spans="3:10" x14ac:dyDescent="0.3">
      <c r="C1947" s="159"/>
      <c r="D1947" s="24"/>
      <c r="E1947" s="25"/>
      <c r="F1947" s="25"/>
      <c r="G1947" s="25"/>
      <c r="H1947" s="25"/>
      <c r="I1947" s="25"/>
      <c r="J1947" s="25"/>
    </row>
    <row r="1948" spans="3:10" x14ac:dyDescent="0.3">
      <c r="C1948" s="159"/>
      <c r="D1948" s="24"/>
      <c r="E1948" s="25"/>
      <c r="F1948" s="25"/>
      <c r="G1948" s="25"/>
      <c r="H1948" s="25"/>
      <c r="I1948" s="25"/>
      <c r="J1948" s="25"/>
    </row>
    <row r="1949" spans="3:10" x14ac:dyDescent="0.3">
      <c r="C1949" s="159"/>
      <c r="D1949" s="24"/>
      <c r="E1949" s="25"/>
      <c r="F1949" s="25"/>
      <c r="G1949" s="25"/>
      <c r="H1949" s="25"/>
      <c r="I1949" s="25"/>
      <c r="J1949" s="25"/>
    </row>
    <row r="1950" spans="3:10" x14ac:dyDescent="0.3">
      <c r="C1950" s="159"/>
      <c r="D1950" s="24"/>
      <c r="E1950" s="25"/>
      <c r="F1950" s="25"/>
      <c r="G1950" s="25"/>
      <c r="H1950" s="25"/>
      <c r="I1950" s="25"/>
      <c r="J1950" s="25"/>
    </row>
    <row r="1951" spans="3:10" x14ac:dyDescent="0.3">
      <c r="C1951" s="159"/>
      <c r="D1951" s="24"/>
      <c r="E1951" s="25"/>
      <c r="F1951" s="25"/>
      <c r="G1951" s="25"/>
      <c r="H1951" s="25"/>
      <c r="I1951" s="25"/>
      <c r="J1951" s="25"/>
    </row>
    <row r="1952" spans="3:10" x14ac:dyDescent="0.3">
      <c r="C1952" s="159"/>
      <c r="D1952" s="24"/>
      <c r="E1952" s="25"/>
      <c r="F1952" s="25"/>
      <c r="G1952" s="25"/>
      <c r="H1952" s="25"/>
      <c r="I1952" s="25"/>
      <c r="J1952" s="25"/>
    </row>
    <row r="1953" spans="3:10" x14ac:dyDescent="0.3">
      <c r="C1953" s="159"/>
      <c r="D1953" s="24"/>
      <c r="E1953" s="25"/>
      <c r="F1953" s="25"/>
      <c r="G1953" s="25"/>
      <c r="H1953" s="25"/>
      <c r="I1953" s="25"/>
      <c r="J1953" s="25"/>
    </row>
    <row r="1954" spans="3:10" x14ac:dyDescent="0.3">
      <c r="C1954" s="159"/>
      <c r="D1954" s="24"/>
      <c r="E1954" s="25"/>
      <c r="F1954" s="25"/>
      <c r="G1954" s="25"/>
      <c r="H1954" s="25"/>
      <c r="I1954" s="25"/>
      <c r="J1954" s="25"/>
    </row>
    <row r="1955" spans="3:10" x14ac:dyDescent="0.3">
      <c r="C1955" s="159"/>
      <c r="D1955" s="24"/>
      <c r="E1955" s="25"/>
      <c r="F1955" s="25"/>
      <c r="G1955" s="25"/>
      <c r="H1955" s="25"/>
      <c r="I1955" s="25"/>
      <c r="J1955" s="25"/>
    </row>
    <row r="1956" spans="3:10" x14ac:dyDescent="0.3">
      <c r="C1956" s="159"/>
      <c r="D1956" s="24"/>
      <c r="E1956" s="25"/>
      <c r="F1956" s="25"/>
      <c r="G1956" s="25"/>
      <c r="H1956" s="25"/>
      <c r="I1956" s="25"/>
      <c r="J1956" s="25"/>
    </row>
    <row r="1957" spans="3:10" x14ac:dyDescent="0.3">
      <c r="C1957" s="159"/>
      <c r="D1957" s="24"/>
      <c r="E1957" s="25"/>
      <c r="F1957" s="25"/>
      <c r="G1957" s="25"/>
      <c r="H1957" s="25"/>
      <c r="I1957" s="25"/>
      <c r="J1957" s="25"/>
    </row>
    <row r="1958" spans="3:10" x14ac:dyDescent="0.3">
      <c r="C1958" s="159"/>
      <c r="D1958" s="24"/>
      <c r="E1958" s="25"/>
      <c r="F1958" s="25"/>
      <c r="G1958" s="25"/>
      <c r="H1958" s="25"/>
      <c r="I1958" s="25"/>
      <c r="J1958" s="25"/>
    </row>
    <row r="1959" spans="3:10" x14ac:dyDescent="0.3">
      <c r="C1959" s="159"/>
      <c r="D1959" s="24"/>
      <c r="E1959" s="25"/>
      <c r="F1959" s="25"/>
      <c r="G1959" s="25"/>
      <c r="H1959" s="25"/>
      <c r="I1959" s="25"/>
      <c r="J1959" s="25"/>
    </row>
    <row r="1960" spans="3:10" x14ac:dyDescent="0.3">
      <c r="C1960" s="159"/>
      <c r="D1960" s="24"/>
      <c r="E1960" s="25"/>
      <c r="F1960" s="25"/>
      <c r="G1960" s="25"/>
      <c r="H1960" s="25"/>
      <c r="I1960" s="25"/>
      <c r="J1960" s="25"/>
    </row>
    <row r="1961" spans="3:10" x14ac:dyDescent="0.3">
      <c r="C1961" s="159"/>
      <c r="D1961" s="24"/>
      <c r="E1961" s="25"/>
      <c r="F1961" s="25"/>
      <c r="G1961" s="25"/>
      <c r="H1961" s="25"/>
      <c r="I1961" s="25"/>
      <c r="J1961" s="25"/>
    </row>
    <row r="1962" spans="3:10" x14ac:dyDescent="0.3">
      <c r="C1962" s="159"/>
      <c r="D1962" s="24"/>
      <c r="E1962" s="25"/>
      <c r="F1962" s="25"/>
      <c r="G1962" s="25"/>
      <c r="H1962" s="25"/>
      <c r="I1962" s="25"/>
      <c r="J1962" s="25"/>
    </row>
    <row r="1963" spans="3:10" x14ac:dyDescent="0.3">
      <c r="C1963" s="159"/>
      <c r="D1963" s="24"/>
      <c r="E1963" s="25"/>
      <c r="F1963" s="25"/>
      <c r="G1963" s="25"/>
      <c r="H1963" s="25"/>
      <c r="I1963" s="25"/>
      <c r="J1963" s="25"/>
    </row>
    <row r="1964" spans="3:10" x14ac:dyDescent="0.3">
      <c r="C1964" s="159"/>
      <c r="D1964" s="24"/>
      <c r="E1964" s="25"/>
      <c r="F1964" s="25"/>
      <c r="G1964" s="25"/>
      <c r="H1964" s="25"/>
      <c r="I1964" s="25"/>
      <c r="J1964" s="25"/>
    </row>
    <row r="1965" spans="3:10" x14ac:dyDescent="0.3">
      <c r="C1965" s="159"/>
      <c r="D1965" s="24"/>
      <c r="E1965" s="25"/>
      <c r="F1965" s="25"/>
      <c r="G1965" s="25"/>
      <c r="H1965" s="25"/>
      <c r="I1965" s="25"/>
      <c r="J1965" s="25"/>
    </row>
    <row r="1966" spans="3:10" x14ac:dyDescent="0.3">
      <c r="C1966" s="159"/>
      <c r="D1966" s="24"/>
      <c r="E1966" s="25"/>
      <c r="F1966" s="25"/>
      <c r="G1966" s="25"/>
      <c r="H1966" s="25"/>
      <c r="I1966" s="25"/>
      <c r="J1966" s="25"/>
    </row>
    <row r="1967" spans="3:10" x14ac:dyDescent="0.3">
      <c r="C1967" s="159"/>
      <c r="D1967" s="24"/>
      <c r="E1967" s="25"/>
      <c r="F1967" s="25"/>
      <c r="G1967" s="25"/>
      <c r="H1967" s="25"/>
      <c r="I1967" s="25"/>
      <c r="J1967" s="25"/>
    </row>
    <row r="1968" spans="3:10" x14ac:dyDescent="0.3">
      <c r="C1968" s="159"/>
      <c r="D1968" s="24"/>
      <c r="E1968" s="25"/>
      <c r="F1968" s="25"/>
      <c r="G1968" s="25"/>
      <c r="H1968" s="25"/>
      <c r="I1968" s="25"/>
      <c r="J1968" s="25"/>
    </row>
    <row r="1969" spans="3:10" x14ac:dyDescent="0.3">
      <c r="C1969" s="159"/>
      <c r="D1969" s="24"/>
      <c r="E1969" s="25"/>
      <c r="F1969" s="25"/>
      <c r="G1969" s="25"/>
      <c r="H1969" s="25"/>
      <c r="I1969" s="25"/>
      <c r="J1969" s="25"/>
    </row>
    <row r="1970" spans="3:10" x14ac:dyDescent="0.3">
      <c r="C1970" s="159"/>
      <c r="D1970" s="24"/>
      <c r="E1970" s="25"/>
      <c r="F1970" s="25"/>
      <c r="G1970" s="25"/>
      <c r="H1970" s="25"/>
      <c r="I1970" s="25"/>
      <c r="J1970" s="25"/>
    </row>
    <row r="1971" spans="3:10" x14ac:dyDescent="0.3">
      <c r="C1971" s="159"/>
      <c r="D1971" s="24"/>
      <c r="E1971" s="25"/>
      <c r="F1971" s="25"/>
      <c r="G1971" s="25"/>
      <c r="H1971" s="25"/>
      <c r="I1971" s="25"/>
      <c r="J1971" s="25"/>
    </row>
    <row r="1972" spans="3:10" x14ac:dyDescent="0.3">
      <c r="C1972" s="159"/>
      <c r="D1972" s="24"/>
      <c r="E1972" s="25"/>
      <c r="F1972" s="25"/>
      <c r="G1972" s="25"/>
      <c r="H1972" s="25"/>
      <c r="I1972" s="25"/>
      <c r="J1972" s="25"/>
    </row>
    <row r="1973" spans="3:10" x14ac:dyDescent="0.3">
      <c r="C1973" s="159"/>
      <c r="D1973" s="24"/>
      <c r="E1973" s="25"/>
      <c r="F1973" s="25"/>
      <c r="G1973" s="25"/>
      <c r="H1973" s="25"/>
      <c r="I1973" s="25"/>
      <c r="J1973" s="25"/>
    </row>
    <row r="1974" spans="3:10" x14ac:dyDescent="0.3">
      <c r="C1974" s="159"/>
      <c r="D1974" s="24"/>
      <c r="E1974" s="25"/>
      <c r="F1974" s="25"/>
      <c r="G1974" s="25"/>
      <c r="H1974" s="25"/>
      <c r="I1974" s="25"/>
      <c r="J1974" s="25"/>
    </row>
    <row r="1975" spans="3:10" x14ac:dyDescent="0.3">
      <c r="C1975" s="159"/>
      <c r="D1975" s="24"/>
      <c r="E1975" s="25"/>
      <c r="F1975" s="25"/>
      <c r="G1975" s="25"/>
      <c r="H1975" s="25"/>
      <c r="I1975" s="25"/>
      <c r="J1975" s="25"/>
    </row>
    <row r="1976" spans="3:10" x14ac:dyDescent="0.3">
      <c r="C1976" s="159"/>
      <c r="D1976" s="24"/>
      <c r="E1976" s="25"/>
      <c r="F1976" s="25"/>
      <c r="G1976" s="25"/>
      <c r="H1976" s="25"/>
      <c r="I1976" s="25"/>
      <c r="J1976" s="25"/>
    </row>
    <row r="1977" spans="3:10" x14ac:dyDescent="0.3">
      <c r="C1977" s="159"/>
      <c r="D1977" s="24"/>
      <c r="E1977" s="25"/>
      <c r="F1977" s="25"/>
      <c r="G1977" s="25"/>
      <c r="H1977" s="25"/>
      <c r="I1977" s="25"/>
      <c r="J1977" s="25"/>
    </row>
    <row r="1978" spans="3:10" x14ac:dyDescent="0.3">
      <c r="C1978" s="159"/>
      <c r="D1978" s="24"/>
      <c r="E1978" s="25"/>
      <c r="F1978" s="25"/>
      <c r="G1978" s="25"/>
      <c r="H1978" s="25"/>
      <c r="I1978" s="25"/>
      <c r="J1978" s="25"/>
    </row>
    <row r="1979" spans="3:10" x14ac:dyDescent="0.3">
      <c r="C1979" s="159"/>
      <c r="D1979" s="24"/>
      <c r="E1979" s="25"/>
      <c r="F1979" s="25"/>
      <c r="G1979" s="25"/>
      <c r="H1979" s="25"/>
      <c r="I1979" s="25"/>
      <c r="J1979" s="25"/>
    </row>
    <row r="1980" spans="3:10" x14ac:dyDescent="0.3">
      <c r="C1980" s="159"/>
      <c r="D1980" s="24"/>
      <c r="E1980" s="25"/>
      <c r="F1980" s="25"/>
      <c r="G1980" s="25"/>
      <c r="H1980" s="25"/>
      <c r="I1980" s="25"/>
      <c r="J1980" s="25"/>
    </row>
    <row r="1981" spans="3:10" x14ac:dyDescent="0.3">
      <c r="C1981" s="159"/>
      <c r="D1981" s="24"/>
      <c r="E1981" s="25"/>
      <c r="F1981" s="25"/>
      <c r="G1981" s="25"/>
      <c r="H1981" s="25"/>
      <c r="I1981" s="25"/>
      <c r="J1981" s="25"/>
    </row>
    <row r="1982" spans="3:10" x14ac:dyDescent="0.3">
      <c r="C1982" s="159"/>
      <c r="D1982" s="24"/>
      <c r="E1982" s="25"/>
      <c r="F1982" s="25"/>
      <c r="G1982" s="25"/>
      <c r="H1982" s="25"/>
      <c r="I1982" s="25"/>
      <c r="J1982" s="25"/>
    </row>
    <row r="1983" spans="3:10" x14ac:dyDescent="0.3">
      <c r="C1983" s="159"/>
      <c r="D1983" s="24"/>
      <c r="E1983" s="25"/>
      <c r="F1983" s="25"/>
      <c r="G1983" s="25"/>
      <c r="H1983" s="25"/>
      <c r="I1983" s="25"/>
      <c r="J1983" s="25"/>
    </row>
    <row r="1984" spans="3:10" x14ac:dyDescent="0.3">
      <c r="C1984" s="159"/>
      <c r="D1984" s="24"/>
      <c r="E1984" s="25"/>
      <c r="F1984" s="25"/>
      <c r="G1984" s="25"/>
      <c r="H1984" s="25"/>
      <c r="I1984" s="25"/>
      <c r="J1984" s="25"/>
    </row>
    <row r="1985" spans="3:10" x14ac:dyDescent="0.3">
      <c r="C1985" s="159"/>
      <c r="D1985" s="24"/>
      <c r="E1985" s="25"/>
      <c r="F1985" s="25"/>
      <c r="G1985" s="25"/>
      <c r="H1985" s="25"/>
      <c r="I1985" s="25"/>
      <c r="J1985" s="25"/>
    </row>
    <row r="1986" spans="3:10" x14ac:dyDescent="0.3">
      <c r="C1986" s="159"/>
      <c r="D1986" s="24"/>
      <c r="E1986" s="25"/>
      <c r="F1986" s="25"/>
      <c r="G1986" s="25"/>
      <c r="H1986" s="25"/>
      <c r="I1986" s="25"/>
      <c r="J1986" s="25"/>
    </row>
    <row r="1987" spans="3:10" x14ac:dyDescent="0.3">
      <c r="C1987" s="159"/>
      <c r="D1987" s="24"/>
      <c r="E1987" s="25"/>
      <c r="F1987" s="25"/>
      <c r="G1987" s="25"/>
      <c r="H1987" s="25"/>
      <c r="I1987" s="25"/>
      <c r="J1987" s="25"/>
    </row>
    <row r="1988" spans="3:10" x14ac:dyDescent="0.3">
      <c r="C1988" s="159"/>
      <c r="D1988" s="24"/>
      <c r="E1988" s="25"/>
      <c r="F1988" s="25"/>
      <c r="G1988" s="25"/>
      <c r="H1988" s="25"/>
      <c r="I1988" s="25"/>
      <c r="J1988" s="25"/>
    </row>
    <row r="1989" spans="3:10" x14ac:dyDescent="0.3">
      <c r="C1989" s="159"/>
      <c r="D1989" s="24"/>
      <c r="E1989" s="25"/>
      <c r="F1989" s="25"/>
      <c r="G1989" s="25"/>
      <c r="H1989" s="25"/>
      <c r="I1989" s="25"/>
      <c r="J1989" s="25"/>
    </row>
    <row r="1990" spans="3:10" x14ac:dyDescent="0.3">
      <c r="C1990" s="159"/>
      <c r="D1990" s="24"/>
      <c r="E1990" s="25"/>
      <c r="F1990" s="25"/>
      <c r="G1990" s="25"/>
      <c r="H1990" s="25"/>
      <c r="I1990" s="25"/>
      <c r="J1990" s="25"/>
    </row>
    <row r="1991" spans="3:10" x14ac:dyDescent="0.3">
      <c r="C1991" s="159"/>
      <c r="D1991" s="24"/>
      <c r="E1991" s="25"/>
      <c r="F1991" s="25"/>
      <c r="G1991" s="25"/>
      <c r="H1991" s="25"/>
      <c r="I1991" s="25"/>
      <c r="J1991" s="25"/>
    </row>
    <row r="1992" spans="3:10" x14ac:dyDescent="0.3">
      <c r="C1992" s="159"/>
      <c r="D1992" s="24"/>
      <c r="E1992" s="25"/>
      <c r="F1992" s="25"/>
      <c r="G1992" s="25"/>
      <c r="H1992" s="25"/>
      <c r="I1992" s="25"/>
      <c r="J1992" s="25"/>
    </row>
    <row r="1993" spans="3:10" x14ac:dyDescent="0.3">
      <c r="C1993" s="159"/>
      <c r="D1993" s="24"/>
      <c r="E1993" s="25"/>
      <c r="F1993" s="25"/>
      <c r="G1993" s="25"/>
      <c r="H1993" s="25"/>
      <c r="I1993" s="25"/>
      <c r="J1993" s="25"/>
    </row>
    <row r="1994" spans="3:10" x14ac:dyDescent="0.3">
      <c r="C1994" s="159"/>
      <c r="D1994" s="24"/>
      <c r="E1994" s="25"/>
      <c r="F1994" s="25"/>
      <c r="G1994" s="25"/>
      <c r="H1994" s="25"/>
      <c r="I1994" s="25"/>
      <c r="J1994" s="25"/>
    </row>
    <row r="1995" spans="3:10" x14ac:dyDescent="0.3">
      <c r="C1995" s="159"/>
      <c r="D1995" s="24"/>
      <c r="E1995" s="25"/>
      <c r="F1995" s="25"/>
      <c r="G1995" s="25"/>
      <c r="H1995" s="25"/>
      <c r="I1995" s="25"/>
      <c r="J1995" s="25"/>
    </row>
    <row r="1996" spans="3:10" x14ac:dyDescent="0.3">
      <c r="C1996" s="159"/>
      <c r="D1996" s="24"/>
      <c r="E1996" s="25"/>
      <c r="F1996" s="25"/>
      <c r="G1996" s="25"/>
      <c r="H1996" s="25"/>
      <c r="I1996" s="25"/>
      <c r="J1996" s="25"/>
    </row>
    <row r="1997" spans="3:10" x14ac:dyDescent="0.3">
      <c r="C1997" s="159"/>
      <c r="D1997" s="24"/>
      <c r="E1997" s="25"/>
      <c r="F1997" s="25"/>
      <c r="G1997" s="25"/>
      <c r="H1997" s="25"/>
      <c r="I1997" s="25"/>
      <c r="J1997" s="25"/>
    </row>
    <row r="1998" spans="3:10" x14ac:dyDescent="0.3">
      <c r="C1998" s="159"/>
      <c r="D1998" s="24"/>
      <c r="E1998" s="25"/>
      <c r="F1998" s="25"/>
      <c r="G1998" s="25"/>
      <c r="H1998" s="25"/>
      <c r="I1998" s="25"/>
      <c r="J1998" s="25"/>
    </row>
    <row r="1999" spans="3:10" x14ac:dyDescent="0.3">
      <c r="C1999" s="159"/>
      <c r="D1999" s="24"/>
      <c r="E1999" s="25"/>
      <c r="F1999" s="25"/>
      <c r="G1999" s="25"/>
      <c r="H1999" s="25"/>
      <c r="I1999" s="25"/>
      <c r="J1999" s="25"/>
    </row>
    <row r="2000" spans="3:10" x14ac:dyDescent="0.3">
      <c r="C2000" s="159"/>
      <c r="D2000" s="24"/>
      <c r="E2000" s="25"/>
      <c r="F2000" s="25"/>
      <c r="G2000" s="25"/>
      <c r="H2000" s="25"/>
      <c r="I2000" s="25"/>
      <c r="J2000" s="25"/>
    </row>
    <row r="2001" spans="3:10" x14ac:dyDescent="0.3">
      <c r="C2001" s="159"/>
      <c r="D2001" s="24"/>
      <c r="E2001" s="25"/>
      <c r="F2001" s="25"/>
      <c r="G2001" s="25"/>
      <c r="H2001" s="25"/>
      <c r="I2001" s="25"/>
      <c r="J2001" s="25"/>
    </row>
    <row r="2002" spans="3:10" x14ac:dyDescent="0.3">
      <c r="C2002" s="159"/>
      <c r="D2002" s="24"/>
      <c r="E2002" s="25"/>
      <c r="F2002" s="25"/>
      <c r="G2002" s="25"/>
      <c r="H2002" s="25"/>
      <c r="I2002" s="25"/>
      <c r="J2002" s="25"/>
    </row>
    <row r="2003" spans="3:10" x14ac:dyDescent="0.3">
      <c r="C2003" s="159"/>
      <c r="D2003" s="24"/>
      <c r="E2003" s="25"/>
      <c r="F2003" s="25"/>
      <c r="G2003" s="25"/>
      <c r="H2003" s="25"/>
      <c r="I2003" s="25"/>
      <c r="J2003" s="25"/>
    </row>
    <row r="2004" spans="3:10" x14ac:dyDescent="0.3">
      <c r="C2004" s="159"/>
      <c r="D2004" s="24"/>
      <c r="E2004" s="25"/>
      <c r="F2004" s="25"/>
      <c r="G2004" s="25"/>
      <c r="H2004" s="25"/>
      <c r="I2004" s="25"/>
      <c r="J2004" s="25"/>
    </row>
    <row r="2005" spans="3:10" x14ac:dyDescent="0.3">
      <c r="C2005" s="159"/>
      <c r="D2005" s="24"/>
      <c r="E2005" s="25"/>
      <c r="F2005" s="25"/>
      <c r="G2005" s="25"/>
      <c r="H2005" s="25"/>
      <c r="I2005" s="25"/>
      <c r="J2005" s="25"/>
    </row>
    <row r="2006" spans="3:10" x14ac:dyDescent="0.3">
      <c r="C2006" s="159"/>
      <c r="D2006" s="24"/>
      <c r="E2006" s="25"/>
      <c r="F2006" s="25"/>
      <c r="G2006" s="25"/>
      <c r="H2006" s="25"/>
      <c r="I2006" s="25"/>
      <c r="J2006" s="25"/>
    </row>
    <row r="2007" spans="3:10" x14ac:dyDescent="0.3">
      <c r="C2007" s="159"/>
      <c r="D2007" s="24"/>
      <c r="E2007" s="25"/>
      <c r="F2007" s="25"/>
      <c r="G2007" s="25"/>
      <c r="H2007" s="25"/>
      <c r="I2007" s="25"/>
      <c r="J2007" s="25"/>
    </row>
    <row r="2008" spans="3:10" x14ac:dyDescent="0.3">
      <c r="C2008" s="159"/>
      <c r="D2008" s="24"/>
      <c r="E2008" s="25"/>
      <c r="F2008" s="25"/>
      <c r="G2008" s="25"/>
      <c r="H2008" s="25"/>
      <c r="I2008" s="25"/>
      <c r="J2008" s="25"/>
    </row>
    <row r="2009" spans="3:10" x14ac:dyDescent="0.3">
      <c r="C2009" s="159"/>
      <c r="D2009" s="24"/>
      <c r="E2009" s="25"/>
      <c r="F2009" s="25"/>
      <c r="G2009" s="25"/>
      <c r="H2009" s="25"/>
      <c r="I2009" s="25"/>
      <c r="J2009" s="25"/>
    </row>
    <row r="2010" spans="3:10" x14ac:dyDescent="0.3">
      <c r="C2010" s="159"/>
      <c r="D2010" s="24"/>
      <c r="E2010" s="25"/>
      <c r="F2010" s="25"/>
      <c r="G2010" s="25"/>
      <c r="H2010" s="25"/>
      <c r="I2010" s="25"/>
      <c r="J2010" s="25"/>
    </row>
    <row r="2011" spans="3:10" x14ac:dyDescent="0.3">
      <c r="C2011" s="159"/>
      <c r="D2011" s="24"/>
      <c r="E2011" s="25"/>
      <c r="F2011" s="25"/>
      <c r="G2011" s="25"/>
      <c r="H2011" s="25"/>
      <c r="I2011" s="25"/>
      <c r="J2011" s="25"/>
    </row>
    <row r="2012" spans="3:10" x14ac:dyDescent="0.3">
      <c r="C2012" s="159"/>
      <c r="D2012" s="24"/>
      <c r="E2012" s="25"/>
      <c r="F2012" s="25"/>
      <c r="G2012" s="25"/>
      <c r="H2012" s="25"/>
      <c r="I2012" s="25"/>
      <c r="J2012" s="25"/>
    </row>
    <row r="2013" spans="3:10" x14ac:dyDescent="0.3">
      <c r="C2013" s="159"/>
      <c r="D2013" s="24"/>
      <c r="E2013" s="25"/>
      <c r="F2013" s="25"/>
      <c r="G2013" s="25"/>
      <c r="H2013" s="25"/>
      <c r="I2013" s="25"/>
      <c r="J2013" s="25"/>
    </row>
    <row r="2014" spans="3:10" x14ac:dyDescent="0.3">
      <c r="C2014" s="159"/>
      <c r="D2014" s="24"/>
      <c r="E2014" s="25"/>
      <c r="F2014" s="25"/>
      <c r="G2014" s="25"/>
      <c r="H2014" s="25"/>
      <c r="I2014" s="25"/>
      <c r="J2014" s="25"/>
    </row>
    <row r="2015" spans="3:10" x14ac:dyDescent="0.3">
      <c r="C2015" s="159"/>
      <c r="D2015" s="24"/>
      <c r="E2015" s="25"/>
      <c r="F2015" s="25"/>
      <c r="G2015" s="25"/>
      <c r="H2015" s="25"/>
      <c r="I2015" s="25"/>
      <c r="J2015" s="25"/>
    </row>
    <row r="2016" spans="3:10" x14ac:dyDescent="0.3">
      <c r="C2016" s="159"/>
      <c r="D2016" s="24"/>
      <c r="E2016" s="25"/>
      <c r="F2016" s="25"/>
      <c r="G2016" s="25"/>
      <c r="H2016" s="25"/>
      <c r="I2016" s="25"/>
      <c r="J2016" s="25"/>
    </row>
    <row r="2017" spans="3:10" x14ac:dyDescent="0.3">
      <c r="C2017" s="159"/>
      <c r="D2017" s="24"/>
      <c r="E2017" s="25"/>
      <c r="F2017" s="25"/>
      <c r="G2017" s="25"/>
      <c r="H2017" s="25"/>
      <c r="I2017" s="25"/>
      <c r="J2017" s="25"/>
    </row>
    <row r="2018" spans="3:10" x14ac:dyDescent="0.3">
      <c r="C2018" s="159"/>
      <c r="D2018" s="24"/>
      <c r="E2018" s="25"/>
      <c r="F2018" s="25"/>
      <c r="G2018" s="25"/>
      <c r="H2018" s="25"/>
      <c r="I2018" s="25"/>
      <c r="J2018" s="25"/>
    </row>
    <row r="2019" spans="3:10" x14ac:dyDescent="0.3">
      <c r="C2019" s="159"/>
      <c r="D2019" s="24"/>
      <c r="E2019" s="25"/>
      <c r="F2019" s="25"/>
      <c r="G2019" s="25"/>
      <c r="H2019" s="25"/>
      <c r="I2019" s="25"/>
      <c r="J2019" s="25"/>
    </row>
    <row r="2020" spans="3:10" x14ac:dyDescent="0.3">
      <c r="C2020" s="159"/>
      <c r="D2020" s="24"/>
      <c r="E2020" s="25"/>
      <c r="F2020" s="25"/>
      <c r="G2020" s="25"/>
      <c r="H2020" s="25"/>
      <c r="I2020" s="25"/>
      <c r="J2020" s="25"/>
    </row>
    <row r="2021" spans="3:10" x14ac:dyDescent="0.3">
      <c r="C2021" s="159"/>
      <c r="D2021" s="24"/>
      <c r="E2021" s="25"/>
      <c r="F2021" s="25"/>
      <c r="G2021" s="25"/>
      <c r="H2021" s="25"/>
      <c r="I2021" s="25"/>
      <c r="J2021" s="25"/>
    </row>
    <row r="2022" spans="3:10" x14ac:dyDescent="0.3">
      <c r="C2022" s="159"/>
      <c r="D2022" s="24"/>
      <c r="E2022" s="25"/>
      <c r="F2022" s="25"/>
      <c r="G2022" s="25"/>
      <c r="H2022" s="25"/>
      <c r="I2022" s="25"/>
      <c r="J2022" s="25"/>
    </row>
    <row r="2023" spans="3:10" x14ac:dyDescent="0.3">
      <c r="C2023" s="159"/>
      <c r="D2023" s="24"/>
      <c r="E2023" s="25"/>
      <c r="F2023" s="25"/>
      <c r="G2023" s="25"/>
      <c r="H2023" s="25"/>
      <c r="I2023" s="25"/>
      <c r="J2023" s="25"/>
    </row>
    <row r="2024" spans="3:10" x14ac:dyDescent="0.3">
      <c r="C2024" s="159"/>
      <c r="D2024" s="24"/>
      <c r="E2024" s="25"/>
      <c r="F2024" s="25"/>
      <c r="G2024" s="25"/>
      <c r="H2024" s="25"/>
      <c r="I2024" s="25"/>
      <c r="J2024" s="25"/>
    </row>
    <row r="2025" spans="3:10" x14ac:dyDescent="0.3">
      <c r="C2025" s="159"/>
      <c r="D2025" s="24"/>
      <c r="E2025" s="25"/>
      <c r="F2025" s="25"/>
      <c r="G2025" s="25"/>
      <c r="H2025" s="25"/>
      <c r="I2025" s="25"/>
      <c r="J2025" s="25"/>
    </row>
    <row r="2026" spans="3:10" x14ac:dyDescent="0.3">
      <c r="C2026" s="159"/>
      <c r="D2026" s="24"/>
      <c r="E2026" s="25"/>
      <c r="F2026" s="25"/>
      <c r="G2026" s="25"/>
      <c r="H2026" s="25"/>
      <c r="I2026" s="25"/>
      <c r="J2026" s="25"/>
    </row>
    <row r="2027" spans="3:10" x14ac:dyDescent="0.3">
      <c r="C2027" s="159"/>
      <c r="D2027" s="24"/>
      <c r="E2027" s="25"/>
      <c r="F2027" s="25"/>
      <c r="G2027" s="25"/>
      <c r="H2027" s="25"/>
      <c r="I2027" s="25"/>
      <c r="J2027" s="25"/>
    </row>
    <row r="2028" spans="3:10" x14ac:dyDescent="0.3">
      <c r="C2028" s="159"/>
      <c r="D2028" s="24"/>
      <c r="E2028" s="25"/>
      <c r="F2028" s="25"/>
      <c r="G2028" s="25"/>
      <c r="H2028" s="25"/>
      <c r="I2028" s="25"/>
      <c r="J2028" s="25"/>
    </row>
    <row r="2029" spans="3:10" x14ac:dyDescent="0.3">
      <c r="C2029" s="159"/>
      <c r="D2029" s="24"/>
      <c r="E2029" s="25"/>
      <c r="F2029" s="25"/>
      <c r="G2029" s="25"/>
      <c r="H2029" s="25"/>
      <c r="I2029" s="25"/>
      <c r="J2029" s="25"/>
    </row>
    <row r="2030" spans="3:10" x14ac:dyDescent="0.3">
      <c r="C2030" s="159"/>
      <c r="D2030" s="24"/>
      <c r="E2030" s="25"/>
      <c r="F2030" s="25"/>
      <c r="G2030" s="25"/>
      <c r="H2030" s="25"/>
      <c r="I2030" s="25"/>
      <c r="J2030" s="25"/>
    </row>
    <row r="2031" spans="3:10" x14ac:dyDescent="0.3">
      <c r="C2031" s="159"/>
      <c r="D2031" s="24"/>
      <c r="E2031" s="25"/>
      <c r="F2031" s="25"/>
      <c r="G2031" s="25"/>
      <c r="H2031" s="25"/>
      <c r="I2031" s="25"/>
      <c r="J2031" s="25"/>
    </row>
    <row r="2032" spans="3:10" x14ac:dyDescent="0.3">
      <c r="C2032" s="159"/>
      <c r="D2032" s="24"/>
      <c r="E2032" s="25"/>
      <c r="F2032" s="25"/>
      <c r="G2032" s="25"/>
      <c r="H2032" s="25"/>
      <c r="I2032" s="25"/>
      <c r="J2032" s="25"/>
    </row>
    <row r="2033" spans="3:10" x14ac:dyDescent="0.3">
      <c r="C2033" s="159"/>
      <c r="D2033" s="24"/>
      <c r="E2033" s="25"/>
      <c r="F2033" s="25"/>
      <c r="G2033" s="25"/>
      <c r="H2033" s="25"/>
      <c r="I2033" s="25"/>
      <c r="J2033" s="25"/>
    </row>
    <row r="2034" spans="3:10" x14ac:dyDescent="0.3">
      <c r="C2034" s="159"/>
      <c r="D2034" s="24"/>
      <c r="E2034" s="25"/>
      <c r="F2034" s="25"/>
      <c r="G2034" s="25"/>
      <c r="H2034" s="25"/>
      <c r="I2034" s="25"/>
      <c r="J2034" s="25"/>
    </row>
    <row r="2035" spans="3:10" x14ac:dyDescent="0.3">
      <c r="C2035" s="159"/>
      <c r="D2035" s="24"/>
      <c r="E2035" s="25"/>
      <c r="F2035" s="25"/>
      <c r="G2035" s="25"/>
      <c r="H2035" s="25"/>
      <c r="I2035" s="25"/>
      <c r="J2035" s="25"/>
    </row>
    <row r="2036" spans="3:10" x14ac:dyDescent="0.3">
      <c r="C2036" s="159"/>
      <c r="D2036" s="24"/>
      <c r="E2036" s="25"/>
      <c r="F2036" s="25"/>
      <c r="G2036" s="25"/>
      <c r="H2036" s="25"/>
      <c r="I2036" s="25"/>
      <c r="J2036" s="25"/>
    </row>
    <row r="2037" spans="3:10" x14ac:dyDescent="0.3">
      <c r="C2037" s="159"/>
      <c r="D2037" s="24"/>
      <c r="E2037" s="25"/>
      <c r="F2037" s="25"/>
      <c r="G2037" s="25"/>
      <c r="H2037" s="25"/>
      <c r="I2037" s="25"/>
      <c r="J2037" s="25"/>
    </row>
    <row r="2038" spans="3:10" x14ac:dyDescent="0.3">
      <c r="C2038" s="159"/>
      <c r="D2038" s="24"/>
      <c r="E2038" s="25"/>
      <c r="F2038" s="25"/>
      <c r="G2038" s="25"/>
      <c r="H2038" s="25"/>
      <c r="I2038" s="25"/>
      <c r="J2038" s="25"/>
    </row>
    <row r="2039" spans="3:10" x14ac:dyDescent="0.3">
      <c r="C2039" s="159"/>
      <c r="D2039" s="24"/>
      <c r="E2039" s="25"/>
      <c r="F2039" s="25"/>
      <c r="G2039" s="25"/>
      <c r="H2039" s="25"/>
      <c r="I2039" s="25"/>
      <c r="J2039" s="25"/>
    </row>
    <row r="2040" spans="3:10" x14ac:dyDescent="0.3">
      <c r="C2040" s="159"/>
      <c r="D2040" s="24"/>
      <c r="E2040" s="25"/>
      <c r="F2040" s="25"/>
      <c r="G2040" s="25"/>
      <c r="H2040" s="25"/>
      <c r="I2040" s="25"/>
      <c r="J2040" s="25"/>
    </row>
    <row r="2041" spans="3:10" x14ac:dyDescent="0.3">
      <c r="C2041" s="159"/>
      <c r="D2041" s="24"/>
      <c r="E2041" s="25"/>
      <c r="F2041" s="25"/>
      <c r="G2041" s="25"/>
      <c r="H2041" s="25"/>
      <c r="I2041" s="25"/>
      <c r="J2041" s="25"/>
    </row>
    <row r="2042" spans="3:10" x14ac:dyDescent="0.3">
      <c r="C2042" s="159"/>
      <c r="D2042" s="24"/>
      <c r="E2042" s="25"/>
      <c r="F2042" s="25"/>
      <c r="G2042" s="25"/>
      <c r="H2042" s="25"/>
      <c r="I2042" s="25"/>
      <c r="J2042" s="25"/>
    </row>
    <row r="2043" spans="3:10" x14ac:dyDescent="0.3">
      <c r="C2043" s="159"/>
      <c r="D2043" s="24"/>
      <c r="E2043" s="25"/>
      <c r="F2043" s="25"/>
      <c r="G2043" s="25"/>
      <c r="H2043" s="25"/>
      <c r="I2043" s="25"/>
      <c r="J2043" s="25"/>
    </row>
    <row r="2044" spans="3:10" x14ac:dyDescent="0.3">
      <c r="C2044" s="159"/>
      <c r="D2044" s="24"/>
      <c r="E2044" s="25"/>
      <c r="F2044" s="25"/>
      <c r="G2044" s="25"/>
      <c r="H2044" s="25"/>
      <c r="I2044" s="25"/>
      <c r="J2044" s="25"/>
    </row>
    <row r="2045" spans="3:10" x14ac:dyDescent="0.3">
      <c r="C2045" s="159"/>
      <c r="D2045" s="24"/>
      <c r="E2045" s="25"/>
      <c r="F2045" s="25"/>
      <c r="G2045" s="25"/>
      <c r="H2045" s="25"/>
      <c r="I2045" s="25"/>
      <c r="J2045" s="25"/>
    </row>
    <row r="2046" spans="3:10" x14ac:dyDescent="0.3">
      <c r="C2046" s="159"/>
      <c r="D2046" s="24"/>
      <c r="E2046" s="25"/>
      <c r="F2046" s="25"/>
      <c r="G2046" s="25"/>
      <c r="H2046" s="25"/>
      <c r="I2046" s="25"/>
      <c r="J2046" s="25"/>
    </row>
    <row r="2047" spans="3:10" x14ac:dyDescent="0.3">
      <c r="C2047" s="159"/>
      <c r="D2047" s="24"/>
      <c r="E2047" s="25"/>
      <c r="F2047" s="25"/>
      <c r="G2047" s="25"/>
      <c r="H2047" s="25"/>
      <c r="I2047" s="25"/>
      <c r="J2047" s="25"/>
    </row>
    <row r="2048" spans="3:10" x14ac:dyDescent="0.3">
      <c r="C2048" s="159"/>
      <c r="D2048" s="24"/>
      <c r="E2048" s="25"/>
      <c r="F2048" s="25"/>
      <c r="G2048" s="25"/>
      <c r="H2048" s="25"/>
      <c r="I2048" s="25"/>
      <c r="J2048" s="25"/>
    </row>
    <row r="2049" spans="3:10" x14ac:dyDescent="0.3">
      <c r="C2049" s="159"/>
      <c r="D2049" s="24"/>
      <c r="E2049" s="25"/>
      <c r="F2049" s="25"/>
      <c r="G2049" s="25"/>
      <c r="H2049" s="25"/>
      <c r="I2049" s="25"/>
      <c r="J2049" s="25"/>
    </row>
    <row r="2050" spans="3:10" x14ac:dyDescent="0.3">
      <c r="C2050" s="159"/>
      <c r="D2050" s="24"/>
      <c r="E2050" s="25"/>
      <c r="F2050" s="25"/>
      <c r="G2050" s="25"/>
      <c r="H2050" s="25"/>
      <c r="I2050" s="25"/>
      <c r="J2050" s="25"/>
    </row>
    <row r="2051" spans="3:10" x14ac:dyDescent="0.3">
      <c r="C2051" s="159"/>
      <c r="D2051" s="24"/>
      <c r="E2051" s="25"/>
      <c r="F2051" s="25"/>
      <c r="G2051" s="25"/>
      <c r="H2051" s="25"/>
      <c r="I2051" s="25"/>
      <c r="J2051" s="25"/>
    </row>
    <row r="2052" spans="3:10" x14ac:dyDescent="0.3">
      <c r="C2052" s="159"/>
      <c r="D2052" s="24"/>
      <c r="E2052" s="25"/>
      <c r="F2052" s="25"/>
      <c r="G2052" s="25"/>
      <c r="H2052" s="25"/>
      <c r="I2052" s="25"/>
      <c r="J2052" s="25"/>
    </row>
    <row r="2053" spans="3:10" x14ac:dyDescent="0.3">
      <c r="C2053" s="159"/>
      <c r="D2053" s="24"/>
      <c r="E2053" s="25"/>
      <c r="F2053" s="25"/>
      <c r="G2053" s="25"/>
      <c r="H2053" s="25"/>
      <c r="I2053" s="25"/>
      <c r="J2053" s="25"/>
    </row>
    <row r="2054" spans="3:10" x14ac:dyDescent="0.3">
      <c r="C2054" s="159"/>
      <c r="D2054" s="24"/>
      <c r="E2054" s="25"/>
      <c r="F2054" s="25"/>
      <c r="G2054" s="25"/>
      <c r="H2054" s="25"/>
      <c r="I2054" s="25"/>
      <c r="J2054" s="25"/>
    </row>
    <row r="2055" spans="3:10" x14ac:dyDescent="0.3">
      <c r="C2055" s="159"/>
      <c r="D2055" s="24"/>
      <c r="E2055" s="25"/>
      <c r="F2055" s="25"/>
      <c r="G2055" s="25"/>
      <c r="H2055" s="25"/>
      <c r="I2055" s="25"/>
      <c r="J2055" s="25"/>
    </row>
    <row r="2056" spans="3:10" x14ac:dyDescent="0.3">
      <c r="C2056" s="159"/>
      <c r="D2056" s="24"/>
      <c r="E2056" s="25"/>
      <c r="F2056" s="25"/>
      <c r="G2056" s="25"/>
      <c r="H2056" s="25"/>
      <c r="I2056" s="25"/>
      <c r="J2056" s="25"/>
    </row>
    <row r="2057" spans="3:10" x14ac:dyDescent="0.3">
      <c r="C2057" s="159"/>
      <c r="D2057" s="24"/>
      <c r="E2057" s="25"/>
      <c r="F2057" s="25"/>
      <c r="G2057" s="25"/>
      <c r="H2057" s="25"/>
      <c r="I2057" s="25"/>
      <c r="J2057" s="25"/>
    </row>
    <row r="2058" spans="3:10" x14ac:dyDescent="0.3">
      <c r="C2058" s="159"/>
      <c r="D2058" s="24"/>
      <c r="E2058" s="25"/>
      <c r="F2058" s="25"/>
      <c r="G2058" s="25"/>
      <c r="H2058" s="25"/>
      <c r="I2058" s="25"/>
      <c r="J2058" s="25"/>
    </row>
    <row r="2059" spans="3:10" x14ac:dyDescent="0.3">
      <c r="C2059" s="159"/>
      <c r="D2059" s="24"/>
      <c r="E2059" s="25"/>
      <c r="F2059" s="25"/>
      <c r="G2059" s="25"/>
      <c r="H2059" s="25"/>
      <c r="I2059" s="25"/>
      <c r="J2059" s="25"/>
    </row>
    <row r="2060" spans="3:10" x14ac:dyDescent="0.3">
      <c r="C2060" s="159"/>
      <c r="D2060" s="24"/>
      <c r="E2060" s="25"/>
      <c r="F2060" s="25"/>
      <c r="G2060" s="25"/>
      <c r="H2060" s="25"/>
      <c r="I2060" s="25"/>
      <c r="J2060" s="25"/>
    </row>
    <row r="2061" spans="3:10" x14ac:dyDescent="0.3">
      <c r="C2061" s="159"/>
      <c r="D2061" s="24"/>
      <c r="E2061" s="25"/>
      <c r="F2061" s="25"/>
      <c r="G2061" s="25"/>
      <c r="H2061" s="25"/>
      <c r="I2061" s="25"/>
      <c r="J2061" s="25"/>
    </row>
    <row r="2062" spans="3:10" x14ac:dyDescent="0.3">
      <c r="C2062" s="159"/>
      <c r="D2062" s="24"/>
      <c r="E2062" s="25"/>
      <c r="F2062" s="25"/>
      <c r="G2062" s="25"/>
      <c r="H2062" s="25"/>
      <c r="I2062" s="25"/>
      <c r="J2062" s="25"/>
    </row>
    <row r="2063" spans="3:10" x14ac:dyDescent="0.3">
      <c r="C2063" s="159"/>
      <c r="D2063" s="24"/>
      <c r="E2063" s="25"/>
      <c r="F2063" s="25"/>
      <c r="G2063" s="25"/>
      <c r="H2063" s="25"/>
      <c r="I2063" s="25"/>
      <c r="J2063" s="25"/>
    </row>
    <row r="2064" spans="3:10" x14ac:dyDescent="0.3">
      <c r="C2064" s="159"/>
      <c r="D2064" s="24"/>
      <c r="E2064" s="25"/>
      <c r="F2064" s="25"/>
      <c r="G2064" s="25"/>
      <c r="H2064" s="25"/>
      <c r="I2064" s="25"/>
      <c r="J2064" s="25"/>
    </row>
    <row r="2065" spans="3:10" x14ac:dyDescent="0.3">
      <c r="C2065" s="159"/>
      <c r="D2065" s="24"/>
      <c r="E2065" s="25"/>
      <c r="F2065" s="25"/>
      <c r="G2065" s="25"/>
      <c r="H2065" s="25"/>
      <c r="I2065" s="25"/>
      <c r="J2065" s="25"/>
    </row>
    <row r="2066" spans="3:10" x14ac:dyDescent="0.3">
      <c r="C2066" s="159"/>
      <c r="D2066" s="24"/>
      <c r="E2066" s="25"/>
      <c r="F2066" s="25"/>
      <c r="G2066" s="25"/>
      <c r="H2066" s="25"/>
      <c r="I2066" s="25"/>
      <c r="J2066" s="25"/>
    </row>
    <row r="2067" spans="3:10" x14ac:dyDescent="0.3">
      <c r="C2067" s="159"/>
      <c r="D2067" s="24"/>
      <c r="E2067" s="25"/>
      <c r="F2067" s="25"/>
      <c r="G2067" s="25"/>
      <c r="H2067" s="25"/>
      <c r="I2067" s="25"/>
      <c r="J2067" s="25"/>
    </row>
    <row r="2068" spans="3:10" x14ac:dyDescent="0.3">
      <c r="C2068" s="159"/>
      <c r="D2068" s="24"/>
      <c r="E2068" s="25"/>
      <c r="F2068" s="25"/>
      <c r="G2068" s="25"/>
      <c r="H2068" s="25"/>
      <c r="I2068" s="25"/>
      <c r="J2068" s="25"/>
    </row>
    <row r="2069" spans="3:10" x14ac:dyDescent="0.3">
      <c r="C2069" s="159"/>
      <c r="D2069" s="24"/>
      <c r="E2069" s="25"/>
      <c r="F2069" s="25"/>
      <c r="G2069" s="25"/>
      <c r="H2069" s="25"/>
      <c r="I2069" s="25"/>
      <c r="J2069" s="25"/>
    </row>
    <row r="2070" spans="3:10" x14ac:dyDescent="0.3">
      <c r="C2070" s="159"/>
      <c r="D2070" s="24"/>
      <c r="E2070" s="25"/>
      <c r="F2070" s="25"/>
      <c r="G2070" s="25"/>
      <c r="H2070" s="25"/>
      <c r="I2070" s="25"/>
      <c r="J2070" s="25"/>
    </row>
    <row r="2071" spans="3:10" x14ac:dyDescent="0.3">
      <c r="C2071" s="159"/>
      <c r="D2071" s="24"/>
      <c r="E2071" s="25"/>
      <c r="F2071" s="25"/>
      <c r="G2071" s="25"/>
      <c r="H2071" s="25"/>
      <c r="I2071" s="25"/>
      <c r="J2071" s="25"/>
    </row>
    <row r="2072" spans="3:10" x14ac:dyDescent="0.3">
      <c r="C2072" s="159"/>
      <c r="D2072" s="24"/>
      <c r="E2072" s="25"/>
      <c r="F2072" s="25"/>
      <c r="G2072" s="25"/>
      <c r="H2072" s="25"/>
      <c r="I2072" s="25"/>
      <c r="J2072" s="25"/>
    </row>
    <row r="2073" spans="3:10" x14ac:dyDescent="0.3">
      <c r="C2073" s="159"/>
      <c r="D2073" s="24"/>
      <c r="E2073" s="25"/>
      <c r="F2073" s="25"/>
      <c r="G2073" s="25"/>
      <c r="H2073" s="25"/>
      <c r="I2073" s="25"/>
      <c r="J2073" s="25"/>
    </row>
    <row r="2074" spans="3:10" x14ac:dyDescent="0.3">
      <c r="C2074" s="159"/>
      <c r="D2074" s="24"/>
      <c r="E2074" s="25"/>
      <c r="F2074" s="25"/>
      <c r="G2074" s="25"/>
      <c r="H2074" s="25"/>
      <c r="I2074" s="25"/>
      <c r="J2074" s="25"/>
    </row>
    <row r="2075" spans="3:10" x14ac:dyDescent="0.3">
      <c r="C2075" s="159"/>
      <c r="D2075" s="24"/>
      <c r="E2075" s="25"/>
      <c r="F2075" s="25"/>
      <c r="G2075" s="25"/>
      <c r="H2075" s="25"/>
      <c r="I2075" s="25"/>
      <c r="J2075" s="25"/>
    </row>
    <row r="2076" spans="3:10" x14ac:dyDescent="0.3">
      <c r="C2076" s="159"/>
      <c r="D2076" s="24"/>
      <c r="E2076" s="25"/>
      <c r="F2076" s="25"/>
      <c r="G2076" s="25"/>
      <c r="H2076" s="25"/>
      <c r="I2076" s="25"/>
      <c r="J2076" s="25"/>
    </row>
    <row r="2077" spans="3:10" x14ac:dyDescent="0.3">
      <c r="C2077" s="159"/>
      <c r="D2077" s="24"/>
      <c r="E2077" s="25"/>
      <c r="F2077" s="25"/>
      <c r="G2077" s="25"/>
      <c r="H2077" s="25"/>
      <c r="I2077" s="25"/>
      <c r="J2077" s="25"/>
    </row>
    <row r="2078" spans="3:10" x14ac:dyDescent="0.3">
      <c r="C2078" s="159"/>
      <c r="D2078" s="24"/>
      <c r="E2078" s="25"/>
      <c r="F2078" s="25"/>
      <c r="G2078" s="25"/>
      <c r="H2078" s="25"/>
      <c r="I2078" s="25"/>
      <c r="J2078" s="25"/>
    </row>
    <row r="2079" spans="3:10" x14ac:dyDescent="0.3">
      <c r="C2079" s="159"/>
      <c r="D2079" s="24"/>
      <c r="E2079" s="25"/>
      <c r="F2079" s="25"/>
      <c r="G2079" s="25"/>
      <c r="H2079" s="25"/>
      <c r="I2079" s="25"/>
      <c r="J2079" s="25"/>
    </row>
    <row r="2080" spans="3:10" x14ac:dyDescent="0.3">
      <c r="C2080" s="159"/>
      <c r="D2080" s="24"/>
      <c r="E2080" s="25"/>
      <c r="F2080" s="25"/>
      <c r="G2080" s="25"/>
      <c r="H2080" s="25"/>
      <c r="I2080" s="25"/>
      <c r="J2080" s="25"/>
    </row>
    <row r="2081" spans="3:10" x14ac:dyDescent="0.3">
      <c r="C2081" s="159"/>
      <c r="D2081" s="24"/>
      <c r="E2081" s="25"/>
      <c r="F2081" s="25"/>
      <c r="G2081" s="25"/>
      <c r="H2081" s="25"/>
      <c r="I2081" s="25"/>
      <c r="J2081" s="25"/>
    </row>
    <row r="2082" spans="3:10" x14ac:dyDescent="0.3">
      <c r="C2082" s="159"/>
      <c r="D2082" s="24"/>
      <c r="E2082" s="25"/>
      <c r="F2082" s="25"/>
      <c r="G2082" s="25"/>
      <c r="H2082" s="25"/>
      <c r="I2082" s="25"/>
      <c r="J2082" s="25"/>
    </row>
    <row r="2083" spans="3:10" x14ac:dyDescent="0.3">
      <c r="C2083" s="159"/>
      <c r="D2083" s="24"/>
      <c r="E2083" s="25"/>
      <c r="F2083" s="25"/>
      <c r="G2083" s="25"/>
      <c r="H2083" s="25"/>
      <c r="I2083" s="25"/>
      <c r="J2083" s="25"/>
    </row>
    <row r="2084" spans="3:10" x14ac:dyDescent="0.3">
      <c r="C2084" s="159"/>
      <c r="D2084" s="24"/>
      <c r="E2084" s="25"/>
      <c r="F2084" s="25"/>
      <c r="G2084" s="25"/>
      <c r="H2084" s="25"/>
      <c r="I2084" s="25"/>
      <c r="J2084" s="25"/>
    </row>
    <row r="2085" spans="3:10" x14ac:dyDescent="0.3">
      <c r="C2085" s="159"/>
      <c r="D2085" s="24"/>
      <c r="E2085" s="25"/>
      <c r="F2085" s="25"/>
      <c r="G2085" s="25"/>
      <c r="H2085" s="25"/>
      <c r="I2085" s="25"/>
      <c r="J2085" s="25"/>
    </row>
    <row r="2086" spans="3:10" x14ac:dyDescent="0.3">
      <c r="C2086" s="159"/>
      <c r="D2086" s="24"/>
      <c r="E2086" s="25"/>
      <c r="F2086" s="25"/>
      <c r="G2086" s="25"/>
      <c r="H2086" s="25"/>
      <c r="I2086" s="25"/>
      <c r="J2086" s="25"/>
    </row>
    <row r="2087" spans="3:10" x14ac:dyDescent="0.3">
      <c r="C2087" s="159"/>
      <c r="D2087" s="24"/>
      <c r="E2087" s="25"/>
      <c r="F2087" s="25"/>
      <c r="G2087" s="25"/>
      <c r="H2087" s="25"/>
      <c r="I2087" s="25"/>
      <c r="J2087" s="25"/>
    </row>
    <row r="2088" spans="3:10" x14ac:dyDescent="0.3">
      <c r="C2088" s="159"/>
      <c r="D2088" s="24"/>
      <c r="E2088" s="25"/>
      <c r="F2088" s="25"/>
      <c r="G2088" s="25"/>
      <c r="H2088" s="25"/>
      <c r="I2088" s="25"/>
      <c r="J2088" s="25"/>
    </row>
    <row r="2089" spans="3:10" x14ac:dyDescent="0.3">
      <c r="C2089" s="159"/>
      <c r="D2089" s="24"/>
      <c r="E2089" s="25"/>
      <c r="F2089" s="25"/>
      <c r="G2089" s="25"/>
      <c r="H2089" s="25"/>
      <c r="I2089" s="25"/>
      <c r="J2089" s="25"/>
    </row>
    <row r="2090" spans="3:10" x14ac:dyDescent="0.3">
      <c r="C2090" s="159"/>
      <c r="D2090" s="24"/>
      <c r="E2090" s="25"/>
      <c r="F2090" s="25"/>
      <c r="G2090" s="25"/>
      <c r="H2090" s="25"/>
      <c r="I2090" s="25"/>
      <c r="J2090" s="25"/>
    </row>
    <row r="2091" spans="3:10" x14ac:dyDescent="0.3">
      <c r="C2091" s="159"/>
      <c r="D2091" s="24"/>
      <c r="E2091" s="25"/>
      <c r="F2091" s="25"/>
      <c r="G2091" s="25"/>
      <c r="H2091" s="25"/>
      <c r="I2091" s="25"/>
      <c r="J2091" s="25"/>
    </row>
    <row r="2092" spans="3:10" x14ac:dyDescent="0.3">
      <c r="C2092" s="159"/>
      <c r="D2092" s="24"/>
      <c r="E2092" s="25"/>
      <c r="F2092" s="25"/>
      <c r="G2092" s="25"/>
      <c r="H2092" s="25"/>
      <c r="I2092" s="25"/>
      <c r="J2092" s="25"/>
    </row>
    <row r="2093" spans="3:10" x14ac:dyDescent="0.3">
      <c r="C2093" s="159"/>
      <c r="D2093" s="24"/>
      <c r="E2093" s="25"/>
      <c r="F2093" s="25"/>
      <c r="G2093" s="25"/>
      <c r="H2093" s="25"/>
      <c r="I2093" s="25"/>
      <c r="J2093" s="25"/>
    </row>
    <row r="2094" spans="3:10" x14ac:dyDescent="0.3">
      <c r="C2094" s="159"/>
      <c r="D2094" s="24"/>
      <c r="E2094" s="25"/>
      <c r="F2094" s="25"/>
      <c r="G2094" s="25"/>
      <c r="H2094" s="25"/>
      <c r="I2094" s="25"/>
      <c r="J2094" s="25"/>
    </row>
    <row r="2095" spans="3:10" x14ac:dyDescent="0.3">
      <c r="C2095" s="159"/>
      <c r="D2095" s="24"/>
      <c r="E2095" s="25"/>
      <c r="F2095" s="25"/>
      <c r="G2095" s="25"/>
      <c r="H2095" s="25"/>
      <c r="I2095" s="25"/>
      <c r="J2095" s="25"/>
    </row>
    <row r="2096" spans="3:10" x14ac:dyDescent="0.3">
      <c r="C2096" s="159"/>
      <c r="D2096" s="24"/>
      <c r="E2096" s="25"/>
      <c r="F2096" s="25"/>
      <c r="G2096" s="25"/>
      <c r="H2096" s="25"/>
      <c r="I2096" s="25"/>
      <c r="J2096" s="25"/>
    </row>
    <row r="2097" spans="3:10" x14ac:dyDescent="0.3">
      <c r="C2097" s="159"/>
      <c r="D2097" s="24"/>
      <c r="E2097" s="25"/>
      <c r="F2097" s="25"/>
      <c r="G2097" s="25"/>
      <c r="H2097" s="25"/>
      <c r="I2097" s="25"/>
      <c r="J2097" s="25"/>
    </row>
    <row r="2098" spans="3:10" x14ac:dyDescent="0.3">
      <c r="C2098" s="159"/>
      <c r="D2098" s="24"/>
      <c r="E2098" s="25"/>
      <c r="F2098" s="25"/>
      <c r="G2098" s="25"/>
      <c r="H2098" s="25"/>
      <c r="I2098" s="25"/>
      <c r="J2098" s="25"/>
    </row>
    <row r="2099" spans="3:10" x14ac:dyDescent="0.3">
      <c r="C2099" s="159"/>
      <c r="D2099" s="24"/>
      <c r="E2099" s="25"/>
      <c r="F2099" s="25"/>
      <c r="G2099" s="25"/>
      <c r="H2099" s="25"/>
      <c r="I2099" s="25"/>
      <c r="J2099" s="25"/>
    </row>
    <row r="2100" spans="3:10" x14ac:dyDescent="0.3">
      <c r="C2100" s="159"/>
      <c r="D2100" s="24"/>
      <c r="E2100" s="25"/>
      <c r="F2100" s="25"/>
      <c r="G2100" s="25"/>
      <c r="H2100" s="25"/>
      <c r="I2100" s="25"/>
      <c r="J2100" s="25"/>
    </row>
    <row r="2101" spans="3:10" x14ac:dyDescent="0.3">
      <c r="C2101" s="159"/>
      <c r="D2101" s="24"/>
      <c r="E2101" s="25"/>
      <c r="F2101" s="25"/>
      <c r="G2101" s="25"/>
      <c r="H2101" s="25"/>
      <c r="I2101" s="25"/>
      <c r="J2101" s="25"/>
    </row>
    <row r="2102" spans="3:10" x14ac:dyDescent="0.3">
      <c r="C2102" s="159"/>
      <c r="D2102" s="24"/>
      <c r="E2102" s="25"/>
      <c r="F2102" s="25"/>
      <c r="G2102" s="25"/>
      <c r="H2102" s="25"/>
      <c r="I2102" s="25"/>
      <c r="J2102" s="25"/>
    </row>
    <row r="2103" spans="3:10" x14ac:dyDescent="0.3">
      <c r="C2103" s="159"/>
      <c r="D2103" s="24"/>
      <c r="E2103" s="25"/>
      <c r="F2103" s="25"/>
      <c r="G2103" s="25"/>
      <c r="H2103" s="25"/>
      <c r="I2103" s="25"/>
      <c r="J2103" s="25"/>
    </row>
    <row r="2104" spans="3:10" x14ac:dyDescent="0.3">
      <c r="C2104" s="159"/>
      <c r="D2104" s="24"/>
      <c r="E2104" s="25"/>
      <c r="F2104" s="25"/>
      <c r="G2104" s="25"/>
      <c r="H2104" s="25"/>
      <c r="I2104" s="25"/>
      <c r="J2104" s="25"/>
    </row>
    <row r="2105" spans="3:10" x14ac:dyDescent="0.3">
      <c r="C2105" s="159"/>
      <c r="D2105" s="24"/>
      <c r="E2105" s="25"/>
      <c r="F2105" s="25"/>
      <c r="G2105" s="25"/>
      <c r="H2105" s="25"/>
      <c r="I2105" s="25"/>
      <c r="J2105" s="25"/>
    </row>
    <row r="2106" spans="3:10" x14ac:dyDescent="0.3">
      <c r="C2106" s="159"/>
      <c r="D2106" s="24"/>
      <c r="E2106" s="25"/>
      <c r="F2106" s="25"/>
      <c r="G2106" s="25"/>
      <c r="H2106" s="25"/>
      <c r="I2106" s="25"/>
      <c r="J2106" s="25"/>
    </row>
    <row r="2107" spans="3:10" x14ac:dyDescent="0.3">
      <c r="C2107" s="159"/>
      <c r="D2107" s="24"/>
      <c r="E2107" s="25"/>
      <c r="F2107" s="25"/>
      <c r="G2107" s="25"/>
      <c r="H2107" s="25"/>
      <c r="I2107" s="25"/>
      <c r="J2107" s="25"/>
    </row>
    <row r="2108" spans="3:10" x14ac:dyDescent="0.3">
      <c r="C2108" s="159"/>
      <c r="D2108" s="24"/>
      <c r="E2108" s="25"/>
      <c r="F2108" s="25"/>
      <c r="G2108" s="25"/>
      <c r="H2108" s="25"/>
      <c r="I2108" s="25"/>
      <c r="J2108" s="25"/>
    </row>
    <row r="2109" spans="3:10" x14ac:dyDescent="0.3">
      <c r="C2109" s="159"/>
      <c r="D2109" s="24"/>
      <c r="E2109" s="25"/>
      <c r="F2109" s="25"/>
      <c r="G2109" s="25"/>
      <c r="H2109" s="25"/>
      <c r="I2109" s="25"/>
      <c r="J2109" s="25"/>
    </row>
    <row r="2110" spans="3:10" x14ac:dyDescent="0.3">
      <c r="C2110" s="159"/>
      <c r="D2110" s="24"/>
      <c r="E2110" s="25"/>
      <c r="F2110" s="25"/>
      <c r="G2110" s="25"/>
      <c r="H2110" s="25"/>
      <c r="I2110" s="25"/>
      <c r="J2110" s="25"/>
    </row>
    <row r="2111" spans="3:10" x14ac:dyDescent="0.3">
      <c r="C2111" s="159"/>
      <c r="D2111" s="24"/>
      <c r="E2111" s="25"/>
      <c r="F2111" s="25"/>
      <c r="G2111" s="25"/>
      <c r="H2111" s="25"/>
      <c r="I2111" s="25"/>
      <c r="J2111" s="25"/>
    </row>
    <row r="2112" spans="3:10" x14ac:dyDescent="0.3">
      <c r="C2112" s="159"/>
      <c r="D2112" s="24"/>
      <c r="E2112" s="25"/>
      <c r="F2112" s="25"/>
      <c r="G2112" s="25"/>
      <c r="H2112" s="25"/>
      <c r="I2112" s="25"/>
      <c r="J2112" s="25"/>
    </row>
    <row r="2113" spans="3:10" x14ac:dyDescent="0.3">
      <c r="C2113" s="159"/>
      <c r="D2113" s="24"/>
      <c r="E2113" s="25"/>
      <c r="F2113" s="25"/>
      <c r="G2113" s="25"/>
      <c r="H2113" s="25"/>
      <c r="I2113" s="25"/>
      <c r="J2113" s="25"/>
    </row>
    <row r="2114" spans="3:10" x14ac:dyDescent="0.3">
      <c r="C2114" s="159"/>
      <c r="D2114" s="24"/>
      <c r="E2114" s="25"/>
      <c r="F2114" s="25"/>
      <c r="G2114" s="25"/>
      <c r="H2114" s="25"/>
      <c r="I2114" s="25"/>
      <c r="J2114" s="25"/>
    </row>
    <row r="2115" spans="3:10" x14ac:dyDescent="0.3">
      <c r="C2115" s="159"/>
      <c r="D2115" s="24"/>
      <c r="E2115" s="25"/>
      <c r="F2115" s="25"/>
      <c r="G2115" s="25"/>
      <c r="H2115" s="25"/>
      <c r="I2115" s="25"/>
      <c r="J2115" s="25"/>
    </row>
    <row r="2116" spans="3:10" x14ac:dyDescent="0.3">
      <c r="C2116" s="159"/>
      <c r="D2116" s="24"/>
      <c r="E2116" s="25"/>
      <c r="F2116" s="25"/>
      <c r="G2116" s="25"/>
      <c r="H2116" s="25"/>
      <c r="I2116" s="25"/>
      <c r="J2116" s="25"/>
    </row>
    <row r="2117" spans="3:10" x14ac:dyDescent="0.3">
      <c r="C2117" s="159"/>
      <c r="D2117" s="24"/>
      <c r="E2117" s="25"/>
      <c r="F2117" s="25"/>
      <c r="G2117" s="25"/>
      <c r="H2117" s="25"/>
      <c r="I2117" s="25"/>
      <c r="J2117" s="25"/>
    </row>
    <row r="2118" spans="3:10" x14ac:dyDescent="0.3">
      <c r="C2118" s="159"/>
      <c r="D2118" s="24"/>
      <c r="E2118" s="25"/>
      <c r="F2118" s="25"/>
      <c r="G2118" s="25"/>
      <c r="H2118" s="25"/>
      <c r="I2118" s="25"/>
      <c r="J2118" s="25"/>
    </row>
    <row r="2119" spans="3:10" x14ac:dyDescent="0.3">
      <c r="C2119" s="159"/>
      <c r="D2119" s="24"/>
      <c r="E2119" s="25"/>
      <c r="F2119" s="25"/>
      <c r="G2119" s="25"/>
      <c r="H2119" s="25"/>
      <c r="I2119" s="25"/>
      <c r="J2119" s="25"/>
    </row>
    <row r="2120" spans="3:10" x14ac:dyDescent="0.3">
      <c r="C2120" s="159"/>
      <c r="D2120" s="24"/>
      <c r="E2120" s="25"/>
      <c r="F2120" s="25"/>
      <c r="G2120" s="25"/>
      <c r="H2120" s="25"/>
      <c r="I2120" s="25"/>
      <c r="J2120" s="25"/>
    </row>
    <row r="2121" spans="3:10" x14ac:dyDescent="0.3">
      <c r="C2121" s="159"/>
      <c r="D2121" s="24"/>
      <c r="E2121" s="25"/>
      <c r="F2121" s="25"/>
      <c r="G2121" s="25"/>
      <c r="H2121" s="25"/>
      <c r="I2121" s="25"/>
      <c r="J2121" s="25"/>
    </row>
    <row r="2122" spans="3:10" x14ac:dyDescent="0.3">
      <c r="C2122" s="159"/>
      <c r="D2122" s="24"/>
      <c r="E2122" s="25"/>
      <c r="F2122" s="25"/>
      <c r="G2122" s="25"/>
      <c r="H2122" s="25"/>
      <c r="I2122" s="25"/>
      <c r="J2122" s="25"/>
    </row>
    <row r="2123" spans="3:10" x14ac:dyDescent="0.3">
      <c r="C2123" s="159"/>
      <c r="D2123" s="24"/>
      <c r="E2123" s="25"/>
      <c r="F2123" s="25"/>
      <c r="G2123" s="25"/>
      <c r="H2123" s="25"/>
      <c r="I2123" s="25"/>
      <c r="J2123" s="25"/>
    </row>
    <row r="2124" spans="3:10" x14ac:dyDescent="0.3">
      <c r="C2124" s="159"/>
      <c r="D2124" s="24"/>
      <c r="E2124" s="25"/>
      <c r="F2124" s="25"/>
      <c r="G2124" s="25"/>
      <c r="H2124" s="25"/>
      <c r="I2124" s="25"/>
      <c r="J2124" s="25"/>
    </row>
    <row r="2125" spans="3:10" x14ac:dyDescent="0.3">
      <c r="C2125" s="159"/>
      <c r="D2125" s="24"/>
      <c r="E2125" s="25"/>
      <c r="F2125" s="25"/>
      <c r="G2125" s="25"/>
      <c r="H2125" s="25"/>
      <c r="I2125" s="25"/>
      <c r="J2125" s="25"/>
    </row>
    <row r="2126" spans="3:10" x14ac:dyDescent="0.3">
      <c r="C2126" s="159"/>
      <c r="D2126" s="24"/>
      <c r="E2126" s="25"/>
      <c r="F2126" s="25"/>
      <c r="G2126" s="25"/>
      <c r="H2126" s="25"/>
      <c r="I2126" s="25"/>
      <c r="J2126" s="25"/>
    </row>
    <row r="2127" spans="3:10" x14ac:dyDescent="0.3">
      <c r="C2127" s="159"/>
      <c r="D2127" s="24"/>
      <c r="E2127" s="25"/>
      <c r="F2127" s="25"/>
      <c r="G2127" s="25"/>
      <c r="H2127" s="25"/>
      <c r="I2127" s="25"/>
      <c r="J2127" s="25"/>
    </row>
    <row r="2128" spans="3:10" x14ac:dyDescent="0.3">
      <c r="C2128" s="159"/>
      <c r="D2128" s="24"/>
      <c r="E2128" s="25"/>
      <c r="F2128" s="25"/>
      <c r="G2128" s="25"/>
      <c r="H2128" s="25"/>
      <c r="I2128" s="25"/>
      <c r="J2128" s="25"/>
    </row>
    <row r="2129" spans="3:10" x14ac:dyDescent="0.3">
      <c r="C2129" s="159"/>
      <c r="D2129" s="24"/>
      <c r="E2129" s="25"/>
      <c r="F2129" s="25"/>
      <c r="G2129" s="25"/>
      <c r="H2129" s="25"/>
      <c r="I2129" s="25"/>
      <c r="J2129" s="25"/>
    </row>
    <row r="2130" spans="3:10" x14ac:dyDescent="0.3">
      <c r="C2130" s="159"/>
      <c r="D2130" s="24"/>
      <c r="E2130" s="25"/>
      <c r="F2130" s="25"/>
      <c r="G2130" s="25"/>
      <c r="H2130" s="25"/>
      <c r="I2130" s="25"/>
      <c r="J2130" s="25"/>
    </row>
    <row r="2131" spans="3:10" x14ac:dyDescent="0.3">
      <c r="C2131" s="159"/>
      <c r="D2131" s="24"/>
      <c r="E2131" s="25"/>
      <c r="F2131" s="25"/>
      <c r="G2131" s="25"/>
      <c r="H2131" s="25"/>
      <c r="I2131" s="25"/>
      <c r="J2131" s="25"/>
    </row>
    <row r="2132" spans="3:10" x14ac:dyDescent="0.3">
      <c r="C2132" s="159"/>
      <c r="D2132" s="24"/>
      <c r="E2132" s="25"/>
      <c r="F2132" s="25"/>
      <c r="G2132" s="25"/>
      <c r="H2132" s="25"/>
      <c r="I2132" s="25"/>
      <c r="J2132" s="25"/>
    </row>
    <row r="2133" spans="3:10" x14ac:dyDescent="0.3">
      <c r="C2133" s="159"/>
      <c r="D2133" s="24"/>
      <c r="E2133" s="25"/>
      <c r="F2133" s="25"/>
      <c r="G2133" s="25"/>
      <c r="H2133" s="25"/>
      <c r="I2133" s="25"/>
      <c r="J2133" s="25"/>
    </row>
    <row r="2134" spans="3:10" x14ac:dyDescent="0.3">
      <c r="C2134" s="159"/>
      <c r="D2134" s="24"/>
      <c r="E2134" s="25"/>
      <c r="F2134" s="25"/>
      <c r="G2134" s="25"/>
      <c r="H2134" s="25"/>
      <c r="I2134" s="25"/>
      <c r="J2134" s="25"/>
    </row>
    <row r="2135" spans="3:10" x14ac:dyDescent="0.3">
      <c r="C2135" s="159"/>
      <c r="D2135" s="24"/>
      <c r="E2135" s="25"/>
      <c r="F2135" s="25"/>
      <c r="G2135" s="25"/>
      <c r="H2135" s="25"/>
      <c r="I2135" s="25"/>
      <c r="J2135" s="25"/>
    </row>
    <row r="2136" spans="3:10" x14ac:dyDescent="0.3">
      <c r="C2136" s="159"/>
      <c r="D2136" s="24"/>
      <c r="E2136" s="25"/>
      <c r="F2136" s="25"/>
      <c r="G2136" s="25"/>
      <c r="H2136" s="25"/>
      <c r="I2136" s="25"/>
      <c r="J2136" s="25"/>
    </row>
    <row r="2137" spans="3:10" x14ac:dyDescent="0.3">
      <c r="C2137" s="159"/>
      <c r="D2137" s="24"/>
      <c r="E2137" s="25"/>
      <c r="F2137" s="25"/>
      <c r="G2137" s="25"/>
      <c r="H2137" s="25"/>
      <c r="I2137" s="25"/>
      <c r="J2137" s="25"/>
    </row>
    <row r="2138" spans="3:10" x14ac:dyDescent="0.3">
      <c r="C2138" s="159"/>
      <c r="D2138" s="24"/>
      <c r="E2138" s="25"/>
      <c r="F2138" s="25"/>
      <c r="G2138" s="25"/>
      <c r="H2138" s="25"/>
      <c r="I2138" s="25"/>
      <c r="J2138" s="25"/>
    </row>
    <row r="2139" spans="3:10" x14ac:dyDescent="0.3">
      <c r="C2139" s="159"/>
      <c r="D2139" s="24"/>
      <c r="E2139" s="25"/>
      <c r="F2139" s="25"/>
      <c r="G2139" s="25"/>
      <c r="H2139" s="25"/>
      <c r="I2139" s="25"/>
      <c r="J2139" s="25"/>
    </row>
    <row r="2140" spans="3:10" x14ac:dyDescent="0.3">
      <c r="C2140" s="159"/>
      <c r="D2140" s="24"/>
      <c r="E2140" s="25"/>
      <c r="F2140" s="25"/>
      <c r="G2140" s="25"/>
      <c r="H2140" s="25"/>
      <c r="I2140" s="25"/>
      <c r="J2140" s="25"/>
    </row>
    <row r="2141" spans="3:10" x14ac:dyDescent="0.3">
      <c r="C2141" s="159"/>
      <c r="D2141" s="24"/>
      <c r="E2141" s="25"/>
      <c r="F2141" s="25"/>
      <c r="G2141" s="25"/>
      <c r="H2141" s="25"/>
      <c r="I2141" s="25"/>
      <c r="J2141" s="25"/>
    </row>
    <row r="2142" spans="3:10" x14ac:dyDescent="0.3">
      <c r="C2142" s="159"/>
      <c r="D2142" s="24"/>
      <c r="E2142" s="25"/>
      <c r="F2142" s="25"/>
      <c r="G2142" s="25"/>
      <c r="H2142" s="25"/>
      <c r="I2142" s="25"/>
      <c r="J2142" s="25"/>
    </row>
    <row r="2143" spans="3:10" x14ac:dyDescent="0.3">
      <c r="C2143" s="159"/>
      <c r="D2143" s="24"/>
      <c r="E2143" s="25"/>
      <c r="F2143" s="25"/>
      <c r="G2143" s="25"/>
      <c r="H2143" s="25"/>
      <c r="I2143" s="25"/>
      <c r="J2143" s="25"/>
    </row>
    <row r="2144" spans="3:10" x14ac:dyDescent="0.3">
      <c r="C2144" s="159"/>
      <c r="D2144" s="24"/>
      <c r="E2144" s="25"/>
      <c r="F2144" s="25"/>
      <c r="G2144" s="25"/>
      <c r="H2144" s="25"/>
      <c r="I2144" s="25"/>
      <c r="J2144" s="25"/>
    </row>
    <row r="2145" spans="3:10" x14ac:dyDescent="0.3">
      <c r="C2145" s="159"/>
      <c r="D2145" s="24"/>
      <c r="E2145" s="25"/>
      <c r="F2145" s="25"/>
      <c r="G2145" s="25"/>
      <c r="H2145" s="25"/>
      <c r="I2145" s="25"/>
      <c r="J2145" s="25"/>
    </row>
    <row r="2146" spans="3:10" x14ac:dyDescent="0.3">
      <c r="C2146" s="159"/>
      <c r="D2146" s="24"/>
      <c r="E2146" s="25"/>
      <c r="F2146" s="25"/>
      <c r="G2146" s="25"/>
      <c r="H2146" s="25"/>
      <c r="I2146" s="25"/>
      <c r="J2146" s="25"/>
    </row>
    <row r="2147" spans="3:10" x14ac:dyDescent="0.3">
      <c r="C2147" s="159"/>
      <c r="D2147" s="24"/>
      <c r="E2147" s="25"/>
      <c r="F2147" s="25"/>
      <c r="G2147" s="25"/>
      <c r="H2147" s="25"/>
      <c r="I2147" s="25"/>
      <c r="J2147" s="25"/>
    </row>
    <row r="2148" spans="3:10" x14ac:dyDescent="0.3">
      <c r="C2148" s="159"/>
      <c r="D2148" s="24"/>
      <c r="E2148" s="25"/>
      <c r="F2148" s="25"/>
      <c r="G2148" s="25"/>
      <c r="H2148" s="25"/>
      <c r="I2148" s="25"/>
      <c r="J2148" s="25"/>
    </row>
    <row r="2149" spans="3:10" x14ac:dyDescent="0.3">
      <c r="C2149" s="159"/>
      <c r="D2149" s="24"/>
      <c r="E2149" s="25"/>
      <c r="F2149" s="25"/>
      <c r="G2149" s="25"/>
      <c r="H2149" s="25"/>
      <c r="I2149" s="25"/>
      <c r="J2149" s="25"/>
    </row>
    <row r="2150" spans="3:10" x14ac:dyDescent="0.3">
      <c r="C2150" s="159"/>
      <c r="D2150" s="24"/>
      <c r="E2150" s="25"/>
      <c r="F2150" s="25"/>
      <c r="G2150" s="25"/>
      <c r="H2150" s="25"/>
      <c r="I2150" s="25"/>
      <c r="J2150" s="25"/>
    </row>
    <row r="2151" spans="3:10" x14ac:dyDescent="0.3">
      <c r="C2151" s="159"/>
      <c r="D2151" s="24"/>
      <c r="E2151" s="25"/>
      <c r="F2151" s="25"/>
      <c r="G2151" s="25"/>
      <c r="H2151" s="25"/>
      <c r="I2151" s="25"/>
      <c r="J2151" s="25"/>
    </row>
    <row r="2152" spans="3:10" x14ac:dyDescent="0.3">
      <c r="C2152" s="159"/>
      <c r="D2152" s="24"/>
      <c r="E2152" s="25"/>
      <c r="F2152" s="25"/>
      <c r="G2152" s="25"/>
      <c r="H2152" s="25"/>
      <c r="I2152" s="25"/>
      <c r="J2152" s="25"/>
    </row>
    <row r="2153" spans="3:10" x14ac:dyDescent="0.3">
      <c r="C2153" s="159"/>
      <c r="D2153" s="24"/>
      <c r="E2153" s="25"/>
      <c r="F2153" s="25"/>
      <c r="G2153" s="25"/>
      <c r="H2153" s="25"/>
      <c r="I2153" s="25"/>
      <c r="J2153" s="25"/>
    </row>
    <row r="2154" spans="3:10" x14ac:dyDescent="0.3">
      <c r="C2154" s="159"/>
      <c r="D2154" s="24"/>
      <c r="E2154" s="25"/>
      <c r="F2154" s="25"/>
      <c r="G2154" s="25"/>
      <c r="H2154" s="25"/>
      <c r="I2154" s="25"/>
      <c r="J2154" s="25"/>
    </row>
    <row r="2155" spans="3:10" x14ac:dyDescent="0.3">
      <c r="C2155" s="159"/>
      <c r="D2155" s="24"/>
      <c r="E2155" s="25"/>
      <c r="F2155" s="25"/>
      <c r="G2155" s="25"/>
      <c r="H2155" s="25"/>
      <c r="I2155" s="25"/>
      <c r="J2155" s="25"/>
    </row>
    <row r="2156" spans="3:10" x14ac:dyDescent="0.3">
      <c r="C2156" s="159"/>
      <c r="D2156" s="24"/>
      <c r="E2156" s="25"/>
      <c r="F2156" s="25"/>
      <c r="G2156" s="25"/>
      <c r="H2156" s="25"/>
      <c r="I2156" s="25"/>
      <c r="J2156" s="25"/>
    </row>
    <row r="2157" spans="3:10" x14ac:dyDescent="0.3">
      <c r="C2157" s="159"/>
      <c r="D2157" s="24"/>
      <c r="E2157" s="25"/>
      <c r="F2157" s="25"/>
      <c r="G2157" s="25"/>
      <c r="H2157" s="25"/>
      <c r="I2157" s="25"/>
      <c r="J2157" s="25"/>
    </row>
    <row r="2158" spans="3:10" x14ac:dyDescent="0.3">
      <c r="C2158" s="159"/>
      <c r="D2158" s="24"/>
      <c r="E2158" s="25"/>
      <c r="F2158" s="25"/>
      <c r="G2158" s="25"/>
      <c r="H2158" s="25"/>
      <c r="I2158" s="25"/>
      <c r="J2158" s="25"/>
    </row>
    <row r="2159" spans="3:10" x14ac:dyDescent="0.3">
      <c r="C2159" s="159"/>
      <c r="D2159" s="24"/>
      <c r="E2159" s="25"/>
      <c r="F2159" s="25"/>
      <c r="G2159" s="25"/>
      <c r="H2159" s="25"/>
      <c r="I2159" s="25"/>
      <c r="J2159" s="25"/>
    </row>
    <row r="2160" spans="3:10" x14ac:dyDescent="0.3">
      <c r="C2160" s="159"/>
      <c r="D2160" s="24"/>
      <c r="E2160" s="25"/>
      <c r="F2160" s="25"/>
      <c r="G2160" s="25"/>
      <c r="H2160" s="25"/>
      <c r="I2160" s="25"/>
      <c r="J2160" s="25"/>
    </row>
    <row r="2161" spans="3:10" x14ac:dyDescent="0.3">
      <c r="C2161" s="159"/>
      <c r="D2161" s="24"/>
      <c r="E2161" s="25"/>
      <c r="F2161" s="25"/>
      <c r="G2161" s="25"/>
      <c r="H2161" s="25"/>
      <c r="I2161" s="25"/>
      <c r="J2161" s="25"/>
    </row>
    <row r="2162" spans="3:10" x14ac:dyDescent="0.3">
      <c r="C2162" s="159"/>
      <c r="D2162" s="24"/>
      <c r="E2162" s="25"/>
      <c r="F2162" s="25"/>
      <c r="G2162" s="25"/>
      <c r="H2162" s="25"/>
      <c r="I2162" s="25"/>
      <c r="J2162" s="25"/>
    </row>
    <row r="2163" spans="3:10" x14ac:dyDescent="0.3">
      <c r="C2163" s="159"/>
      <c r="D2163" s="24"/>
      <c r="E2163" s="25"/>
      <c r="F2163" s="25"/>
      <c r="G2163" s="25"/>
      <c r="H2163" s="25"/>
      <c r="I2163" s="25"/>
      <c r="J2163" s="25"/>
    </row>
    <row r="2164" spans="3:10" x14ac:dyDescent="0.3">
      <c r="C2164" s="159"/>
      <c r="D2164" s="24"/>
      <c r="E2164" s="25"/>
      <c r="F2164" s="25"/>
      <c r="G2164" s="25"/>
      <c r="H2164" s="25"/>
      <c r="I2164" s="25"/>
      <c r="J2164" s="25"/>
    </row>
    <row r="2165" spans="3:10" x14ac:dyDescent="0.3">
      <c r="C2165" s="159"/>
      <c r="D2165" s="24"/>
      <c r="E2165" s="25"/>
      <c r="F2165" s="25"/>
      <c r="G2165" s="25"/>
      <c r="H2165" s="25"/>
      <c r="I2165" s="25"/>
      <c r="J2165" s="25"/>
    </row>
    <row r="2166" spans="3:10" x14ac:dyDescent="0.3">
      <c r="C2166" s="159"/>
      <c r="D2166" s="24"/>
      <c r="E2166" s="25"/>
      <c r="F2166" s="25"/>
      <c r="G2166" s="25"/>
      <c r="H2166" s="25"/>
      <c r="I2166" s="25"/>
      <c r="J2166" s="25"/>
    </row>
    <row r="2167" spans="3:10" x14ac:dyDescent="0.3">
      <c r="C2167" s="159"/>
      <c r="D2167" s="24"/>
      <c r="E2167" s="25"/>
      <c r="F2167" s="25"/>
      <c r="G2167" s="25"/>
      <c r="H2167" s="25"/>
      <c r="I2167" s="25"/>
      <c r="J2167" s="25"/>
    </row>
    <row r="2168" spans="3:10" x14ac:dyDescent="0.3">
      <c r="C2168" s="159"/>
      <c r="D2168" s="24"/>
      <c r="E2168" s="25"/>
      <c r="F2168" s="25"/>
      <c r="G2168" s="25"/>
      <c r="H2168" s="25"/>
      <c r="I2168" s="25"/>
      <c r="J2168" s="25"/>
    </row>
    <row r="2169" spans="3:10" x14ac:dyDescent="0.3">
      <c r="C2169" s="159"/>
      <c r="D2169" s="24"/>
      <c r="E2169" s="25"/>
      <c r="F2169" s="25"/>
      <c r="G2169" s="25"/>
      <c r="H2169" s="25"/>
      <c r="I2169" s="25"/>
      <c r="J2169" s="25"/>
    </row>
    <row r="2170" spans="3:10" x14ac:dyDescent="0.3">
      <c r="C2170" s="159"/>
      <c r="D2170" s="24"/>
      <c r="E2170" s="25"/>
      <c r="F2170" s="25"/>
      <c r="G2170" s="25"/>
      <c r="H2170" s="25"/>
      <c r="I2170" s="25"/>
      <c r="J2170" s="25"/>
    </row>
    <row r="2171" spans="3:10" x14ac:dyDescent="0.3">
      <c r="C2171" s="159"/>
      <c r="D2171" s="24"/>
      <c r="E2171" s="25"/>
      <c r="F2171" s="25"/>
      <c r="G2171" s="25"/>
      <c r="H2171" s="25"/>
      <c r="I2171" s="25"/>
      <c r="J2171" s="25"/>
    </row>
    <row r="2172" spans="3:10" x14ac:dyDescent="0.3">
      <c r="C2172" s="159"/>
      <c r="D2172" s="24"/>
      <c r="E2172" s="25"/>
      <c r="F2172" s="25"/>
      <c r="G2172" s="25"/>
      <c r="H2172" s="25"/>
      <c r="I2172" s="25"/>
      <c r="J2172" s="25"/>
    </row>
    <row r="2173" spans="3:10" x14ac:dyDescent="0.3">
      <c r="C2173" s="159"/>
      <c r="D2173" s="24"/>
      <c r="E2173" s="25"/>
      <c r="F2173" s="25"/>
      <c r="G2173" s="25"/>
      <c r="H2173" s="25"/>
      <c r="I2173" s="25"/>
      <c r="J2173" s="25"/>
    </row>
    <row r="2174" spans="3:10" x14ac:dyDescent="0.3">
      <c r="C2174" s="159"/>
      <c r="D2174" s="24"/>
      <c r="E2174" s="25"/>
      <c r="F2174" s="25"/>
      <c r="G2174" s="25"/>
      <c r="H2174" s="25"/>
      <c r="I2174" s="25"/>
      <c r="J2174" s="25"/>
    </row>
    <row r="2175" spans="3:10" x14ac:dyDescent="0.3">
      <c r="C2175" s="159"/>
      <c r="D2175" s="24"/>
      <c r="E2175" s="25"/>
      <c r="F2175" s="25"/>
      <c r="G2175" s="25"/>
      <c r="H2175" s="25"/>
      <c r="I2175" s="25"/>
      <c r="J2175" s="25"/>
    </row>
    <row r="2176" spans="3:10" x14ac:dyDescent="0.3">
      <c r="C2176" s="159"/>
      <c r="D2176" s="24"/>
      <c r="E2176" s="25"/>
      <c r="F2176" s="25"/>
      <c r="G2176" s="25"/>
      <c r="H2176" s="25"/>
      <c r="I2176" s="25"/>
      <c r="J2176" s="25"/>
    </row>
    <row r="2177" spans="3:10" x14ac:dyDescent="0.3">
      <c r="C2177" s="159"/>
      <c r="D2177" s="24"/>
      <c r="E2177" s="25"/>
      <c r="F2177" s="25"/>
      <c r="G2177" s="25"/>
      <c r="H2177" s="25"/>
      <c r="I2177" s="25"/>
      <c r="J2177" s="25"/>
    </row>
    <row r="2178" spans="3:10" x14ac:dyDescent="0.3">
      <c r="C2178" s="159"/>
      <c r="D2178" s="24"/>
      <c r="E2178" s="25"/>
      <c r="F2178" s="25"/>
      <c r="G2178" s="25"/>
      <c r="H2178" s="25"/>
      <c r="I2178" s="25"/>
      <c r="J2178" s="25"/>
    </row>
    <row r="2179" spans="3:10" x14ac:dyDescent="0.3">
      <c r="C2179" s="159"/>
      <c r="D2179" s="24"/>
      <c r="E2179" s="25"/>
      <c r="F2179" s="25"/>
      <c r="G2179" s="25"/>
      <c r="H2179" s="25"/>
      <c r="I2179" s="25"/>
      <c r="J2179" s="25"/>
    </row>
    <row r="2180" spans="3:10" x14ac:dyDescent="0.3">
      <c r="C2180" s="159"/>
      <c r="D2180" s="24"/>
      <c r="E2180" s="25"/>
      <c r="F2180" s="25"/>
      <c r="G2180" s="25"/>
      <c r="H2180" s="25"/>
      <c r="I2180" s="25"/>
      <c r="J2180" s="25"/>
    </row>
    <row r="2181" spans="3:10" x14ac:dyDescent="0.3">
      <c r="C2181" s="159"/>
      <c r="D2181" s="24"/>
      <c r="E2181" s="25"/>
      <c r="F2181" s="25"/>
      <c r="G2181" s="25"/>
      <c r="H2181" s="25"/>
      <c r="I2181" s="25"/>
      <c r="J2181" s="25"/>
    </row>
    <row r="2182" spans="3:10" x14ac:dyDescent="0.3">
      <c r="C2182" s="159"/>
      <c r="D2182" s="24"/>
      <c r="E2182" s="25"/>
      <c r="F2182" s="25"/>
      <c r="G2182" s="25"/>
      <c r="H2182" s="25"/>
      <c r="I2182" s="25"/>
      <c r="J2182" s="25"/>
    </row>
    <row r="2183" spans="3:10" x14ac:dyDescent="0.3">
      <c r="C2183" s="159"/>
      <c r="D2183" s="24"/>
      <c r="E2183" s="25"/>
      <c r="F2183" s="25"/>
      <c r="G2183" s="25"/>
      <c r="H2183" s="25"/>
      <c r="I2183" s="25"/>
      <c r="J2183" s="25"/>
    </row>
    <row r="2184" spans="3:10" x14ac:dyDescent="0.3">
      <c r="C2184" s="159"/>
      <c r="D2184" s="24"/>
      <c r="E2184" s="25"/>
      <c r="F2184" s="25"/>
      <c r="G2184" s="25"/>
      <c r="H2184" s="25"/>
      <c r="I2184" s="25"/>
      <c r="J2184" s="25"/>
    </row>
    <row r="2185" spans="3:10" x14ac:dyDescent="0.3">
      <c r="C2185" s="159"/>
      <c r="D2185" s="24"/>
      <c r="E2185" s="25"/>
      <c r="F2185" s="25"/>
      <c r="G2185" s="25"/>
      <c r="H2185" s="25"/>
      <c r="I2185" s="25"/>
      <c r="J2185" s="25"/>
    </row>
    <row r="2186" spans="3:10" x14ac:dyDescent="0.3">
      <c r="C2186" s="159"/>
      <c r="D2186" s="24"/>
      <c r="E2186" s="25"/>
      <c r="F2186" s="25"/>
      <c r="G2186" s="25"/>
      <c r="H2186" s="25"/>
      <c r="I2186" s="25"/>
      <c r="J2186" s="25"/>
    </row>
    <row r="2187" spans="3:10" x14ac:dyDescent="0.3">
      <c r="C2187" s="159"/>
      <c r="D2187" s="24"/>
      <c r="E2187" s="25"/>
      <c r="F2187" s="25"/>
      <c r="G2187" s="25"/>
      <c r="H2187" s="25"/>
      <c r="I2187" s="25"/>
      <c r="J2187" s="25"/>
    </row>
    <row r="2188" spans="3:10" x14ac:dyDescent="0.3">
      <c r="C2188" s="159"/>
      <c r="D2188" s="24"/>
      <c r="E2188" s="25"/>
      <c r="F2188" s="25"/>
      <c r="G2188" s="25"/>
      <c r="H2188" s="25"/>
      <c r="I2188" s="25"/>
      <c r="J2188" s="25"/>
    </row>
    <row r="2189" spans="3:10" x14ac:dyDescent="0.3">
      <c r="C2189" s="159"/>
      <c r="D2189" s="24"/>
      <c r="E2189" s="25"/>
      <c r="F2189" s="25"/>
      <c r="G2189" s="25"/>
      <c r="H2189" s="25"/>
      <c r="I2189" s="25"/>
      <c r="J2189" s="25"/>
    </row>
    <row r="2190" spans="3:10" x14ac:dyDescent="0.3">
      <c r="C2190" s="159"/>
      <c r="D2190" s="24"/>
      <c r="E2190" s="25"/>
      <c r="F2190" s="25"/>
      <c r="G2190" s="25"/>
      <c r="H2190" s="25"/>
      <c r="I2190" s="25"/>
      <c r="J2190" s="25"/>
    </row>
    <row r="2191" spans="3:10" x14ac:dyDescent="0.3">
      <c r="C2191" s="159"/>
      <c r="D2191" s="24"/>
      <c r="E2191" s="25"/>
      <c r="F2191" s="25"/>
      <c r="G2191" s="25"/>
      <c r="H2191" s="25"/>
      <c r="I2191" s="25"/>
      <c r="J2191" s="25"/>
    </row>
    <row r="2192" spans="3:10" x14ac:dyDescent="0.3">
      <c r="C2192" s="159"/>
      <c r="D2192" s="24"/>
      <c r="E2192" s="25"/>
      <c r="F2192" s="25"/>
      <c r="G2192" s="25"/>
      <c r="H2192" s="25"/>
      <c r="I2192" s="25"/>
      <c r="J2192" s="25"/>
    </row>
    <row r="2193" spans="3:10" x14ac:dyDescent="0.3">
      <c r="C2193" s="159"/>
      <c r="D2193" s="24"/>
      <c r="E2193" s="25"/>
      <c r="F2193" s="25"/>
      <c r="G2193" s="25"/>
      <c r="H2193" s="25"/>
      <c r="I2193" s="25"/>
      <c r="J2193" s="25"/>
    </row>
    <row r="2194" spans="3:10" x14ac:dyDescent="0.3">
      <c r="C2194" s="159"/>
      <c r="D2194" s="24"/>
      <c r="E2194" s="25"/>
      <c r="F2194" s="25"/>
      <c r="G2194" s="25"/>
      <c r="H2194" s="25"/>
      <c r="I2194" s="25"/>
      <c r="J2194" s="25"/>
    </row>
    <row r="2195" spans="3:10" x14ac:dyDescent="0.3">
      <c r="C2195" s="159"/>
      <c r="D2195" s="24"/>
      <c r="E2195" s="25"/>
      <c r="F2195" s="25"/>
      <c r="G2195" s="25"/>
      <c r="H2195" s="25"/>
      <c r="I2195" s="25"/>
      <c r="J2195" s="25"/>
    </row>
    <row r="2196" spans="3:10" x14ac:dyDescent="0.3">
      <c r="C2196" s="159"/>
      <c r="D2196" s="24"/>
      <c r="E2196" s="25"/>
      <c r="F2196" s="25"/>
      <c r="G2196" s="25"/>
      <c r="H2196" s="25"/>
      <c r="I2196" s="25"/>
      <c r="J2196" s="25"/>
    </row>
    <row r="2197" spans="3:10" x14ac:dyDescent="0.3">
      <c r="C2197" s="159"/>
      <c r="D2197" s="24"/>
      <c r="E2197" s="25"/>
      <c r="F2197" s="25"/>
      <c r="G2197" s="25"/>
      <c r="H2197" s="25"/>
      <c r="I2197" s="25"/>
      <c r="J2197" s="25"/>
    </row>
    <row r="2198" spans="3:10" x14ac:dyDescent="0.3">
      <c r="C2198" s="159"/>
      <c r="D2198" s="24"/>
      <c r="E2198" s="25"/>
      <c r="F2198" s="25"/>
      <c r="G2198" s="25"/>
      <c r="H2198" s="25"/>
      <c r="I2198" s="25"/>
      <c r="J2198" s="25"/>
    </row>
    <row r="2199" spans="3:10" x14ac:dyDescent="0.3">
      <c r="C2199" s="159"/>
      <c r="D2199" s="24"/>
      <c r="E2199" s="25"/>
      <c r="F2199" s="25"/>
      <c r="G2199" s="25"/>
      <c r="H2199" s="25"/>
      <c r="I2199" s="25"/>
      <c r="J2199" s="25"/>
    </row>
    <row r="2200" spans="3:10" x14ac:dyDescent="0.3">
      <c r="C2200" s="159"/>
      <c r="D2200" s="24"/>
      <c r="E2200" s="25"/>
      <c r="F2200" s="25"/>
      <c r="G2200" s="25"/>
      <c r="H2200" s="25"/>
      <c r="I2200" s="25"/>
      <c r="J2200" s="25"/>
    </row>
    <row r="2201" spans="3:10" x14ac:dyDescent="0.3">
      <c r="C2201" s="159"/>
      <c r="D2201" s="24"/>
      <c r="E2201" s="25"/>
      <c r="F2201" s="25"/>
      <c r="G2201" s="25"/>
      <c r="H2201" s="25"/>
      <c r="I2201" s="25"/>
      <c r="J2201" s="25"/>
    </row>
    <row r="2202" spans="3:10" x14ac:dyDescent="0.3">
      <c r="C2202" s="159"/>
      <c r="D2202" s="24"/>
      <c r="E2202" s="25"/>
      <c r="F2202" s="25"/>
      <c r="G2202" s="25"/>
      <c r="H2202" s="25"/>
      <c r="I2202" s="25"/>
      <c r="J2202" s="25"/>
    </row>
    <row r="2203" spans="3:10" x14ac:dyDescent="0.3">
      <c r="C2203" s="159"/>
      <c r="D2203" s="24"/>
      <c r="E2203" s="25"/>
      <c r="F2203" s="25"/>
      <c r="G2203" s="25"/>
      <c r="H2203" s="25"/>
      <c r="I2203" s="25"/>
      <c r="J2203" s="25"/>
    </row>
    <row r="2204" spans="3:10" x14ac:dyDescent="0.3">
      <c r="C2204" s="159"/>
      <c r="D2204" s="24"/>
      <c r="E2204" s="25"/>
      <c r="F2204" s="25"/>
      <c r="G2204" s="25"/>
      <c r="H2204" s="25"/>
      <c r="I2204" s="25"/>
      <c r="J2204" s="25"/>
    </row>
    <row r="2205" spans="3:10" x14ac:dyDescent="0.3">
      <c r="C2205" s="159"/>
      <c r="D2205" s="24"/>
      <c r="E2205" s="25"/>
      <c r="F2205" s="25"/>
      <c r="G2205" s="25"/>
      <c r="H2205" s="25"/>
      <c r="I2205" s="25"/>
      <c r="J2205" s="25"/>
    </row>
    <row r="2206" spans="3:10" x14ac:dyDescent="0.3">
      <c r="C2206" s="159"/>
      <c r="D2206" s="24"/>
      <c r="E2206" s="25"/>
      <c r="F2206" s="25"/>
      <c r="G2206" s="25"/>
      <c r="H2206" s="25"/>
      <c r="I2206" s="25"/>
      <c r="J2206" s="25"/>
    </row>
    <row r="2207" spans="3:10" x14ac:dyDescent="0.3">
      <c r="C2207" s="159"/>
      <c r="D2207" s="24"/>
      <c r="E2207" s="25"/>
      <c r="F2207" s="25"/>
      <c r="G2207" s="25"/>
      <c r="H2207" s="25"/>
      <c r="I2207" s="25"/>
      <c r="J2207" s="25"/>
    </row>
    <row r="2208" spans="3:10" x14ac:dyDescent="0.3">
      <c r="C2208" s="159"/>
      <c r="D2208" s="24"/>
      <c r="E2208" s="25"/>
      <c r="F2208" s="25"/>
      <c r="G2208" s="25"/>
      <c r="H2208" s="25"/>
      <c r="I2208" s="25"/>
      <c r="J2208" s="25"/>
    </row>
    <row r="2209" spans="3:10" x14ac:dyDescent="0.3">
      <c r="C2209" s="159"/>
      <c r="D2209" s="24"/>
      <c r="E2209" s="25"/>
      <c r="F2209" s="25"/>
      <c r="G2209" s="25"/>
      <c r="H2209" s="25"/>
      <c r="I2209" s="25"/>
      <c r="J2209" s="25"/>
    </row>
    <row r="2210" spans="3:10" x14ac:dyDescent="0.3">
      <c r="C2210" s="159"/>
      <c r="D2210" s="24"/>
      <c r="E2210" s="25"/>
      <c r="F2210" s="25"/>
      <c r="G2210" s="25"/>
      <c r="H2210" s="25"/>
      <c r="I2210" s="25"/>
      <c r="J2210" s="25"/>
    </row>
    <row r="2211" spans="3:10" x14ac:dyDescent="0.3">
      <c r="C2211" s="159"/>
      <c r="D2211" s="24"/>
      <c r="E2211" s="25"/>
      <c r="F2211" s="25"/>
      <c r="G2211" s="25"/>
      <c r="H2211" s="25"/>
      <c r="I2211" s="25"/>
      <c r="J2211" s="25"/>
    </row>
    <row r="2212" spans="3:10" x14ac:dyDescent="0.3">
      <c r="C2212" s="159"/>
      <c r="D2212" s="24"/>
      <c r="E2212" s="25"/>
      <c r="F2212" s="25"/>
      <c r="G2212" s="25"/>
      <c r="H2212" s="25"/>
      <c r="I2212" s="25"/>
      <c r="J2212" s="25"/>
    </row>
    <row r="2213" spans="3:10" x14ac:dyDescent="0.3">
      <c r="C2213" s="159"/>
      <c r="D2213" s="24"/>
      <c r="E2213" s="25"/>
      <c r="F2213" s="25"/>
      <c r="G2213" s="25"/>
      <c r="H2213" s="25"/>
      <c r="I2213" s="25"/>
      <c r="J2213" s="25"/>
    </row>
    <row r="2214" spans="3:10" x14ac:dyDescent="0.3">
      <c r="C2214" s="159"/>
      <c r="D2214" s="24"/>
      <c r="E2214" s="25"/>
      <c r="F2214" s="25"/>
      <c r="G2214" s="25"/>
      <c r="H2214" s="25"/>
      <c r="I2214" s="25"/>
      <c r="J2214" s="25"/>
    </row>
    <row r="2215" spans="3:10" x14ac:dyDescent="0.3">
      <c r="C2215" s="159"/>
      <c r="D2215" s="24"/>
      <c r="E2215" s="25"/>
      <c r="F2215" s="25"/>
      <c r="G2215" s="25"/>
      <c r="H2215" s="25"/>
      <c r="I2215" s="25"/>
      <c r="J2215" s="25"/>
    </row>
    <row r="2216" spans="3:10" x14ac:dyDescent="0.3">
      <c r="C2216" s="159"/>
      <c r="D2216" s="24"/>
      <c r="E2216" s="25"/>
      <c r="F2216" s="25"/>
      <c r="G2216" s="25"/>
      <c r="H2216" s="25"/>
      <c r="I2216" s="25"/>
      <c r="J2216" s="25"/>
    </row>
    <row r="2217" spans="3:10" x14ac:dyDescent="0.3">
      <c r="C2217" s="159"/>
      <c r="D2217" s="24"/>
      <c r="E2217" s="25"/>
      <c r="F2217" s="25"/>
      <c r="G2217" s="25"/>
      <c r="H2217" s="25"/>
      <c r="I2217" s="25"/>
      <c r="J2217" s="25"/>
    </row>
    <row r="2218" spans="3:10" x14ac:dyDescent="0.3">
      <c r="C2218" s="159"/>
      <c r="D2218" s="24"/>
      <c r="E2218" s="25"/>
      <c r="F2218" s="25"/>
      <c r="G2218" s="25"/>
      <c r="H2218" s="25"/>
      <c r="I2218" s="25"/>
      <c r="J2218" s="25"/>
    </row>
    <row r="2219" spans="3:10" x14ac:dyDescent="0.3">
      <c r="C2219" s="159"/>
      <c r="D2219" s="24"/>
      <c r="E2219" s="25"/>
      <c r="F2219" s="25"/>
      <c r="G2219" s="25"/>
      <c r="H2219" s="25"/>
      <c r="I2219" s="25"/>
      <c r="J2219" s="25"/>
    </row>
    <row r="2220" spans="3:10" x14ac:dyDescent="0.3">
      <c r="C2220" s="159"/>
      <c r="D2220" s="24"/>
      <c r="E2220" s="25"/>
      <c r="F2220" s="25"/>
      <c r="G2220" s="25"/>
      <c r="H2220" s="25"/>
      <c r="I2220" s="25"/>
      <c r="J2220" s="25"/>
    </row>
    <row r="2221" spans="3:10" x14ac:dyDescent="0.3">
      <c r="C2221" s="159"/>
      <c r="D2221" s="24"/>
      <c r="E2221" s="25"/>
      <c r="F2221" s="25"/>
      <c r="G2221" s="25"/>
      <c r="H2221" s="25"/>
      <c r="I2221" s="25"/>
      <c r="J2221" s="25"/>
    </row>
    <row r="2222" spans="3:10" x14ac:dyDescent="0.3">
      <c r="C2222" s="159"/>
      <c r="D2222" s="24"/>
      <c r="E2222" s="25"/>
      <c r="F2222" s="25"/>
      <c r="G2222" s="25"/>
      <c r="H2222" s="25"/>
      <c r="I2222" s="25"/>
      <c r="J2222" s="25"/>
    </row>
    <row r="2223" spans="3:10" x14ac:dyDescent="0.3">
      <c r="C2223" s="159"/>
      <c r="D2223" s="24"/>
      <c r="E2223" s="25"/>
      <c r="F2223" s="25"/>
      <c r="G2223" s="25"/>
      <c r="H2223" s="25"/>
      <c r="I2223" s="25"/>
      <c r="J2223" s="25"/>
    </row>
    <row r="2224" spans="3:10" x14ac:dyDescent="0.3">
      <c r="C2224" s="159"/>
      <c r="D2224" s="24"/>
      <c r="E2224" s="25"/>
      <c r="F2224" s="25"/>
      <c r="G2224" s="25"/>
      <c r="H2224" s="25"/>
      <c r="I2224" s="25"/>
      <c r="J2224" s="25"/>
    </row>
    <row r="2225" spans="3:10" x14ac:dyDescent="0.3">
      <c r="C2225" s="159"/>
      <c r="D2225" s="24"/>
      <c r="E2225" s="25"/>
      <c r="F2225" s="25"/>
      <c r="G2225" s="25"/>
      <c r="H2225" s="25"/>
      <c r="I2225" s="25"/>
      <c r="J2225" s="25"/>
    </row>
    <row r="2226" spans="3:10" x14ac:dyDescent="0.3">
      <c r="C2226" s="159"/>
      <c r="D2226" s="24"/>
      <c r="E2226" s="25"/>
      <c r="F2226" s="25"/>
      <c r="G2226" s="25"/>
      <c r="H2226" s="25"/>
      <c r="I2226" s="25"/>
      <c r="J2226" s="25"/>
    </row>
    <row r="2227" spans="3:10" x14ac:dyDescent="0.3">
      <c r="C2227" s="159"/>
      <c r="D2227" s="24"/>
      <c r="E2227" s="25"/>
      <c r="F2227" s="25"/>
      <c r="G2227" s="25"/>
      <c r="H2227" s="25"/>
      <c r="I2227" s="25"/>
      <c r="J2227" s="25"/>
    </row>
    <row r="2228" spans="3:10" x14ac:dyDescent="0.3">
      <c r="C2228" s="159"/>
      <c r="D2228" s="24"/>
      <c r="E2228" s="25"/>
      <c r="F2228" s="25"/>
      <c r="G2228" s="25"/>
      <c r="H2228" s="25"/>
      <c r="I2228" s="25"/>
      <c r="J2228" s="25"/>
    </row>
    <row r="2229" spans="3:10" x14ac:dyDescent="0.3">
      <c r="C2229" s="159"/>
      <c r="D2229" s="24"/>
      <c r="E2229" s="25"/>
      <c r="F2229" s="25"/>
      <c r="G2229" s="25"/>
      <c r="H2229" s="25"/>
      <c r="I2229" s="25"/>
      <c r="J2229" s="25"/>
    </row>
    <row r="2230" spans="3:10" x14ac:dyDescent="0.3">
      <c r="C2230" s="159"/>
      <c r="D2230" s="24"/>
      <c r="E2230" s="25"/>
      <c r="F2230" s="25"/>
      <c r="G2230" s="25"/>
      <c r="H2230" s="25"/>
      <c r="I2230" s="25"/>
      <c r="J2230" s="25"/>
    </row>
    <row r="2231" spans="3:10" x14ac:dyDescent="0.3">
      <c r="C2231" s="159"/>
      <c r="D2231" s="24"/>
      <c r="E2231" s="25"/>
      <c r="F2231" s="25"/>
      <c r="G2231" s="25"/>
      <c r="H2231" s="25"/>
      <c r="I2231" s="25"/>
      <c r="J2231" s="25"/>
    </row>
    <row r="2232" spans="3:10" x14ac:dyDescent="0.3">
      <c r="C2232" s="159"/>
      <c r="D2232" s="24"/>
      <c r="E2232" s="25"/>
      <c r="F2232" s="25"/>
      <c r="G2232" s="25"/>
      <c r="H2232" s="25"/>
      <c r="I2232" s="25"/>
      <c r="J2232" s="25"/>
    </row>
    <row r="2233" spans="3:10" x14ac:dyDescent="0.3">
      <c r="C2233" s="159"/>
      <c r="D2233" s="24"/>
      <c r="E2233" s="25"/>
      <c r="F2233" s="25"/>
      <c r="G2233" s="25"/>
      <c r="H2233" s="25"/>
      <c r="I2233" s="25"/>
      <c r="J2233" s="25"/>
    </row>
    <row r="2234" spans="3:10" x14ac:dyDescent="0.3">
      <c r="C2234" s="159"/>
      <c r="D2234" s="24"/>
      <c r="E2234" s="25"/>
      <c r="F2234" s="25"/>
      <c r="G2234" s="25"/>
      <c r="H2234" s="25"/>
      <c r="I2234" s="25"/>
      <c r="J2234" s="25"/>
    </row>
    <row r="2235" spans="3:10" x14ac:dyDescent="0.3">
      <c r="C2235" s="159"/>
      <c r="D2235" s="24"/>
      <c r="E2235" s="25"/>
      <c r="F2235" s="25"/>
      <c r="G2235" s="25"/>
      <c r="H2235" s="25"/>
      <c r="I2235" s="25"/>
      <c r="J2235" s="25"/>
    </row>
    <row r="2236" spans="3:10" x14ac:dyDescent="0.3">
      <c r="C2236" s="159"/>
      <c r="D2236" s="24"/>
      <c r="E2236" s="25"/>
      <c r="F2236" s="25"/>
      <c r="G2236" s="25"/>
      <c r="H2236" s="25"/>
      <c r="I2236" s="25"/>
      <c r="J2236" s="25"/>
    </row>
    <row r="2237" spans="3:10" x14ac:dyDescent="0.3">
      <c r="C2237" s="159"/>
      <c r="D2237" s="24"/>
      <c r="E2237" s="25"/>
      <c r="F2237" s="25"/>
      <c r="G2237" s="25"/>
      <c r="H2237" s="25"/>
      <c r="I2237" s="25"/>
      <c r="J2237" s="25"/>
    </row>
    <row r="2238" spans="3:10" x14ac:dyDescent="0.3">
      <c r="C2238" s="159"/>
      <c r="D2238" s="24"/>
      <c r="E2238" s="25"/>
      <c r="F2238" s="25"/>
      <c r="G2238" s="25"/>
      <c r="H2238" s="25"/>
      <c r="I2238" s="25"/>
      <c r="J2238" s="25"/>
    </row>
    <row r="2239" spans="3:10" x14ac:dyDescent="0.3">
      <c r="C2239" s="159"/>
      <c r="D2239" s="24"/>
      <c r="E2239" s="25"/>
      <c r="F2239" s="25"/>
      <c r="G2239" s="25"/>
      <c r="H2239" s="25"/>
      <c r="I2239" s="25"/>
      <c r="J2239" s="25"/>
    </row>
    <row r="2240" spans="3:10" x14ac:dyDescent="0.3">
      <c r="C2240" s="159"/>
      <c r="D2240" s="24"/>
      <c r="E2240" s="25"/>
      <c r="F2240" s="25"/>
      <c r="G2240" s="25"/>
      <c r="H2240" s="25"/>
      <c r="I2240" s="25"/>
      <c r="J2240" s="25"/>
    </row>
    <row r="2241" spans="3:10" x14ac:dyDescent="0.3">
      <c r="C2241" s="159"/>
      <c r="D2241" s="24"/>
      <c r="E2241" s="25"/>
      <c r="F2241" s="25"/>
      <c r="G2241" s="25"/>
      <c r="H2241" s="25"/>
      <c r="I2241" s="25"/>
      <c r="J2241" s="25"/>
    </row>
    <row r="2242" spans="3:10" x14ac:dyDescent="0.3">
      <c r="C2242" s="159"/>
      <c r="D2242" s="24"/>
      <c r="E2242" s="25"/>
      <c r="F2242" s="25"/>
      <c r="G2242" s="25"/>
      <c r="H2242" s="25"/>
      <c r="I2242" s="25"/>
      <c r="J2242" s="25"/>
    </row>
    <row r="2243" spans="3:10" x14ac:dyDescent="0.3">
      <c r="C2243" s="159"/>
      <c r="D2243" s="24"/>
      <c r="E2243" s="25"/>
      <c r="F2243" s="25"/>
      <c r="G2243" s="25"/>
      <c r="H2243" s="25"/>
      <c r="I2243" s="25"/>
      <c r="J2243" s="25"/>
    </row>
    <row r="2244" spans="3:10" x14ac:dyDescent="0.3">
      <c r="C2244" s="159"/>
      <c r="D2244" s="24"/>
      <c r="E2244" s="25"/>
      <c r="F2244" s="25"/>
      <c r="G2244" s="25"/>
      <c r="H2244" s="25"/>
      <c r="I2244" s="25"/>
      <c r="J2244" s="25"/>
    </row>
    <row r="2245" spans="3:10" x14ac:dyDescent="0.3">
      <c r="C2245" s="159"/>
      <c r="D2245" s="24"/>
      <c r="E2245" s="25"/>
      <c r="F2245" s="25"/>
      <c r="G2245" s="25"/>
      <c r="H2245" s="25"/>
      <c r="I2245" s="25"/>
      <c r="J2245" s="25"/>
    </row>
    <row r="2246" spans="3:10" x14ac:dyDescent="0.3">
      <c r="C2246" s="159"/>
      <c r="D2246" s="24"/>
      <c r="E2246" s="25"/>
      <c r="F2246" s="25"/>
      <c r="G2246" s="25"/>
      <c r="H2246" s="25"/>
      <c r="I2246" s="25"/>
      <c r="J2246" s="25"/>
    </row>
    <row r="2247" spans="3:10" x14ac:dyDescent="0.3">
      <c r="C2247" s="159"/>
      <c r="D2247" s="24"/>
      <c r="E2247" s="25"/>
      <c r="F2247" s="25"/>
      <c r="G2247" s="25"/>
      <c r="H2247" s="25"/>
      <c r="I2247" s="25"/>
      <c r="J2247" s="25"/>
    </row>
    <row r="2248" spans="3:10" x14ac:dyDescent="0.3">
      <c r="C2248" s="159"/>
      <c r="D2248" s="24"/>
      <c r="E2248" s="25"/>
      <c r="F2248" s="25"/>
      <c r="G2248" s="25"/>
      <c r="H2248" s="25"/>
      <c r="I2248" s="25"/>
      <c r="J2248" s="25"/>
    </row>
    <row r="2249" spans="3:10" x14ac:dyDescent="0.3">
      <c r="C2249" s="159"/>
      <c r="D2249" s="24"/>
      <c r="E2249" s="25"/>
      <c r="F2249" s="25"/>
      <c r="G2249" s="25"/>
      <c r="H2249" s="25"/>
      <c r="I2249" s="25"/>
      <c r="J2249" s="25"/>
    </row>
    <row r="2250" spans="3:10" x14ac:dyDescent="0.3">
      <c r="C2250" s="159"/>
      <c r="D2250" s="24"/>
      <c r="E2250" s="25"/>
      <c r="F2250" s="25"/>
      <c r="G2250" s="25"/>
      <c r="H2250" s="25"/>
      <c r="I2250" s="25"/>
      <c r="J2250" s="25"/>
    </row>
    <row r="2251" spans="3:10" x14ac:dyDescent="0.3">
      <c r="C2251" s="159"/>
      <c r="D2251" s="24"/>
      <c r="E2251" s="25"/>
      <c r="F2251" s="25"/>
      <c r="G2251" s="25"/>
      <c r="H2251" s="25"/>
      <c r="I2251" s="25"/>
      <c r="J2251" s="25"/>
    </row>
    <row r="2252" spans="3:10" x14ac:dyDescent="0.3">
      <c r="C2252" s="159"/>
      <c r="D2252" s="24"/>
      <c r="E2252" s="25"/>
      <c r="F2252" s="25"/>
      <c r="G2252" s="25"/>
      <c r="H2252" s="25"/>
      <c r="I2252" s="25"/>
      <c r="J2252" s="25"/>
    </row>
    <row r="2253" spans="3:10" x14ac:dyDescent="0.3">
      <c r="C2253" s="159"/>
      <c r="D2253" s="24"/>
      <c r="E2253" s="25"/>
      <c r="F2253" s="25"/>
      <c r="G2253" s="25"/>
      <c r="H2253" s="25"/>
      <c r="I2253" s="25"/>
      <c r="J2253" s="25"/>
    </row>
    <row r="2254" spans="3:10" x14ac:dyDescent="0.3">
      <c r="C2254" s="159"/>
      <c r="D2254" s="24"/>
      <c r="E2254" s="25"/>
      <c r="F2254" s="25"/>
      <c r="G2254" s="25"/>
      <c r="H2254" s="25"/>
      <c r="I2254" s="25"/>
      <c r="J2254" s="25"/>
    </row>
    <row r="2255" spans="3:10" x14ac:dyDescent="0.3">
      <c r="C2255" s="159"/>
      <c r="D2255" s="24"/>
      <c r="E2255" s="25"/>
      <c r="F2255" s="25"/>
      <c r="G2255" s="25"/>
      <c r="H2255" s="25"/>
      <c r="I2255" s="25"/>
      <c r="J2255" s="25"/>
    </row>
    <row r="2256" spans="3:10" x14ac:dyDescent="0.3">
      <c r="C2256" s="159"/>
      <c r="D2256" s="24"/>
      <c r="E2256" s="25"/>
      <c r="F2256" s="25"/>
      <c r="G2256" s="25"/>
      <c r="H2256" s="25"/>
      <c r="I2256" s="25"/>
      <c r="J2256" s="25"/>
    </row>
    <row r="2257" spans="3:10" x14ac:dyDescent="0.3">
      <c r="C2257" s="159"/>
      <c r="D2257" s="24"/>
      <c r="E2257" s="25"/>
      <c r="F2257" s="25"/>
      <c r="G2257" s="25"/>
      <c r="H2257" s="25"/>
      <c r="I2257" s="25"/>
      <c r="J2257" s="25"/>
    </row>
    <row r="2258" spans="3:10" x14ac:dyDescent="0.3">
      <c r="C2258" s="159"/>
      <c r="D2258" s="24"/>
      <c r="E2258" s="25"/>
      <c r="F2258" s="25"/>
      <c r="G2258" s="25"/>
      <c r="H2258" s="25"/>
      <c r="I2258" s="25"/>
      <c r="J2258" s="25"/>
    </row>
    <row r="2259" spans="3:10" x14ac:dyDescent="0.3">
      <c r="C2259" s="159"/>
      <c r="D2259" s="24"/>
      <c r="E2259" s="25"/>
      <c r="F2259" s="25"/>
      <c r="G2259" s="25"/>
      <c r="H2259" s="25"/>
      <c r="I2259" s="25"/>
      <c r="J2259" s="25"/>
    </row>
    <row r="2260" spans="3:10" x14ac:dyDescent="0.3">
      <c r="C2260" s="159"/>
      <c r="D2260" s="24"/>
      <c r="E2260" s="25"/>
      <c r="F2260" s="25"/>
      <c r="G2260" s="25"/>
      <c r="H2260" s="25"/>
      <c r="I2260" s="25"/>
      <c r="J2260" s="25"/>
    </row>
    <row r="2261" spans="3:10" x14ac:dyDescent="0.3">
      <c r="C2261" s="159"/>
      <c r="D2261" s="24"/>
      <c r="E2261" s="25"/>
      <c r="F2261" s="25"/>
      <c r="G2261" s="25"/>
      <c r="H2261" s="25"/>
      <c r="I2261" s="25"/>
      <c r="J2261" s="25"/>
    </row>
    <row r="2262" spans="3:10" x14ac:dyDescent="0.3">
      <c r="C2262" s="159"/>
      <c r="D2262" s="24"/>
      <c r="E2262" s="25"/>
      <c r="F2262" s="25"/>
      <c r="G2262" s="25"/>
      <c r="H2262" s="25"/>
      <c r="I2262" s="25"/>
      <c r="J2262" s="25"/>
    </row>
    <row r="2263" spans="3:10" x14ac:dyDescent="0.3">
      <c r="C2263" s="159"/>
      <c r="D2263" s="24"/>
      <c r="E2263" s="25"/>
      <c r="F2263" s="25"/>
      <c r="G2263" s="25"/>
      <c r="H2263" s="25"/>
      <c r="I2263" s="25"/>
      <c r="J2263" s="25"/>
    </row>
    <row r="2264" spans="3:10" x14ac:dyDescent="0.3">
      <c r="C2264" s="159"/>
      <c r="D2264" s="24"/>
      <c r="E2264" s="25"/>
      <c r="F2264" s="25"/>
      <c r="G2264" s="25"/>
      <c r="H2264" s="25"/>
      <c r="I2264" s="25"/>
      <c r="J2264" s="25"/>
    </row>
    <row r="2265" spans="3:10" x14ac:dyDescent="0.3">
      <c r="C2265" s="159"/>
      <c r="D2265" s="24"/>
      <c r="E2265" s="25"/>
      <c r="F2265" s="25"/>
      <c r="G2265" s="25"/>
      <c r="H2265" s="25"/>
      <c r="I2265" s="25"/>
      <c r="J2265" s="25"/>
    </row>
    <row r="2266" spans="3:10" x14ac:dyDescent="0.3">
      <c r="C2266" s="159"/>
      <c r="D2266" s="24"/>
      <c r="E2266" s="25"/>
      <c r="F2266" s="25"/>
      <c r="G2266" s="25"/>
      <c r="H2266" s="25"/>
      <c r="I2266" s="25"/>
      <c r="J2266" s="25"/>
    </row>
    <row r="2267" spans="3:10" x14ac:dyDescent="0.3">
      <c r="C2267" s="159"/>
      <c r="D2267" s="24"/>
      <c r="E2267" s="25"/>
      <c r="F2267" s="25"/>
      <c r="G2267" s="25"/>
      <c r="H2267" s="25"/>
      <c r="I2267" s="25"/>
      <c r="J2267" s="25"/>
    </row>
    <row r="2268" spans="3:10" x14ac:dyDescent="0.3">
      <c r="C2268" s="159"/>
      <c r="D2268" s="24"/>
      <c r="E2268" s="25"/>
      <c r="F2268" s="25"/>
      <c r="G2268" s="25"/>
      <c r="H2268" s="25"/>
      <c r="I2268" s="25"/>
      <c r="J2268" s="25"/>
    </row>
    <row r="2269" spans="3:10" x14ac:dyDescent="0.3">
      <c r="C2269" s="159"/>
      <c r="D2269" s="24"/>
      <c r="E2269" s="25"/>
      <c r="F2269" s="25"/>
      <c r="G2269" s="25"/>
      <c r="H2269" s="25"/>
      <c r="I2269" s="25"/>
      <c r="J2269" s="25"/>
    </row>
    <row r="2270" spans="3:10" x14ac:dyDescent="0.3">
      <c r="C2270" s="159"/>
      <c r="D2270" s="24"/>
      <c r="E2270" s="25"/>
      <c r="F2270" s="25"/>
      <c r="G2270" s="25"/>
      <c r="H2270" s="25"/>
      <c r="I2270" s="25"/>
      <c r="J2270" s="25"/>
    </row>
    <row r="2271" spans="3:10" x14ac:dyDescent="0.3">
      <c r="C2271" s="159"/>
      <c r="D2271" s="24"/>
      <c r="E2271" s="25"/>
      <c r="F2271" s="25"/>
      <c r="G2271" s="25"/>
      <c r="H2271" s="25"/>
      <c r="I2271" s="25"/>
      <c r="J2271" s="25"/>
    </row>
    <row r="2272" spans="3:10" x14ac:dyDescent="0.3">
      <c r="C2272" s="159"/>
      <c r="D2272" s="24"/>
      <c r="E2272" s="25"/>
      <c r="F2272" s="25"/>
      <c r="G2272" s="25"/>
      <c r="H2272" s="25"/>
      <c r="I2272" s="25"/>
      <c r="J2272" s="25"/>
    </row>
    <row r="2273" spans="3:10" x14ac:dyDescent="0.3">
      <c r="C2273" s="159"/>
      <c r="D2273" s="24"/>
      <c r="E2273" s="25"/>
      <c r="F2273" s="25"/>
      <c r="G2273" s="25"/>
      <c r="H2273" s="25"/>
      <c r="I2273" s="25"/>
      <c r="J2273" s="25"/>
    </row>
    <row r="2274" spans="3:10" x14ac:dyDescent="0.3">
      <c r="C2274" s="159"/>
      <c r="D2274" s="24"/>
      <c r="E2274" s="25"/>
      <c r="F2274" s="25"/>
      <c r="G2274" s="25"/>
      <c r="H2274" s="25"/>
      <c r="I2274" s="25"/>
      <c r="J2274" s="25"/>
    </row>
    <row r="2275" spans="3:10" x14ac:dyDescent="0.3">
      <c r="C2275" s="159"/>
      <c r="D2275" s="24"/>
      <c r="E2275" s="25"/>
      <c r="F2275" s="25"/>
      <c r="G2275" s="25"/>
      <c r="H2275" s="25"/>
      <c r="I2275" s="25"/>
      <c r="J2275" s="25"/>
    </row>
    <row r="2276" spans="3:10" x14ac:dyDescent="0.3">
      <c r="C2276" s="159"/>
      <c r="D2276" s="24"/>
      <c r="E2276" s="25"/>
      <c r="F2276" s="25"/>
      <c r="G2276" s="25"/>
      <c r="H2276" s="25"/>
      <c r="I2276" s="25"/>
      <c r="J2276" s="25"/>
    </row>
    <row r="2277" spans="3:10" x14ac:dyDescent="0.3">
      <c r="C2277" s="159"/>
      <c r="D2277" s="24"/>
      <c r="E2277" s="25"/>
      <c r="F2277" s="25"/>
      <c r="G2277" s="25"/>
      <c r="H2277" s="25"/>
      <c r="I2277" s="25"/>
      <c r="J2277" s="25"/>
    </row>
    <row r="2278" spans="3:10" x14ac:dyDescent="0.3">
      <c r="C2278" s="159"/>
      <c r="D2278" s="24"/>
      <c r="E2278" s="25"/>
      <c r="F2278" s="25"/>
      <c r="G2278" s="25"/>
      <c r="H2278" s="25"/>
      <c r="I2278" s="25"/>
      <c r="J2278" s="25"/>
    </row>
    <row r="2279" spans="3:10" x14ac:dyDescent="0.3">
      <c r="C2279" s="159"/>
      <c r="D2279" s="24"/>
      <c r="E2279" s="25"/>
      <c r="F2279" s="25"/>
      <c r="G2279" s="25"/>
      <c r="H2279" s="25"/>
      <c r="I2279" s="25"/>
      <c r="J2279" s="25"/>
    </row>
    <row r="2280" spans="3:10" x14ac:dyDescent="0.3">
      <c r="C2280" s="159"/>
      <c r="D2280" s="24"/>
      <c r="E2280" s="25"/>
      <c r="F2280" s="25"/>
      <c r="G2280" s="25"/>
      <c r="H2280" s="25"/>
      <c r="I2280" s="25"/>
      <c r="J2280" s="25"/>
    </row>
    <row r="2281" spans="3:10" x14ac:dyDescent="0.3">
      <c r="C2281" s="159"/>
      <c r="D2281" s="24"/>
      <c r="E2281" s="25"/>
      <c r="F2281" s="25"/>
      <c r="G2281" s="25"/>
      <c r="H2281" s="25"/>
      <c r="I2281" s="25"/>
      <c r="J2281" s="25"/>
    </row>
    <row r="2282" spans="3:10" x14ac:dyDescent="0.3">
      <c r="C2282" s="159"/>
      <c r="D2282" s="24"/>
      <c r="E2282" s="25"/>
      <c r="F2282" s="25"/>
      <c r="G2282" s="25"/>
      <c r="H2282" s="25"/>
      <c r="I2282" s="25"/>
      <c r="J2282" s="25"/>
    </row>
    <row r="2283" spans="3:10" x14ac:dyDescent="0.3">
      <c r="C2283" s="159"/>
      <c r="D2283" s="24"/>
      <c r="E2283" s="25"/>
      <c r="F2283" s="25"/>
      <c r="G2283" s="25"/>
      <c r="H2283" s="25"/>
      <c r="I2283" s="25"/>
      <c r="J2283" s="25"/>
    </row>
    <row r="2284" spans="3:10" x14ac:dyDescent="0.3">
      <c r="C2284" s="159"/>
      <c r="D2284" s="24"/>
      <c r="E2284" s="25"/>
      <c r="F2284" s="25"/>
      <c r="G2284" s="25"/>
      <c r="H2284" s="25"/>
      <c r="I2284" s="25"/>
      <c r="J2284" s="25"/>
    </row>
    <row r="2285" spans="3:10" x14ac:dyDescent="0.3">
      <c r="C2285" s="159"/>
      <c r="D2285" s="24"/>
      <c r="E2285" s="25"/>
      <c r="F2285" s="25"/>
      <c r="G2285" s="25"/>
      <c r="H2285" s="25"/>
      <c r="I2285" s="25"/>
      <c r="J2285" s="25"/>
    </row>
    <row r="2286" spans="3:10" x14ac:dyDescent="0.3">
      <c r="C2286" s="159"/>
      <c r="D2286" s="24"/>
      <c r="E2286" s="25"/>
      <c r="F2286" s="25"/>
      <c r="G2286" s="25"/>
      <c r="H2286" s="25"/>
      <c r="I2286" s="25"/>
      <c r="J2286" s="25"/>
    </row>
    <row r="2287" spans="3:10" x14ac:dyDescent="0.3">
      <c r="C2287" s="159"/>
      <c r="D2287" s="24"/>
      <c r="E2287" s="25"/>
      <c r="F2287" s="25"/>
      <c r="G2287" s="25"/>
      <c r="H2287" s="25"/>
      <c r="I2287" s="25"/>
      <c r="J2287" s="25"/>
    </row>
    <row r="2288" spans="3:10" x14ac:dyDescent="0.3">
      <c r="C2288" s="159"/>
      <c r="D2288" s="24"/>
      <c r="E2288" s="25"/>
      <c r="F2288" s="25"/>
      <c r="G2288" s="25"/>
      <c r="H2288" s="25"/>
      <c r="I2288" s="25"/>
      <c r="J2288" s="25"/>
    </row>
    <row r="2289" spans="3:10" x14ac:dyDescent="0.3">
      <c r="C2289" s="159"/>
      <c r="D2289" s="24"/>
      <c r="E2289" s="25"/>
      <c r="F2289" s="25"/>
      <c r="G2289" s="25"/>
      <c r="H2289" s="25"/>
      <c r="I2289" s="25"/>
      <c r="J2289" s="25"/>
    </row>
    <row r="2290" spans="3:10" x14ac:dyDescent="0.3">
      <c r="C2290" s="159"/>
      <c r="D2290" s="24"/>
      <c r="E2290" s="25"/>
      <c r="F2290" s="25"/>
      <c r="G2290" s="25"/>
      <c r="H2290" s="25"/>
      <c r="I2290" s="25"/>
      <c r="J2290" s="25"/>
    </row>
    <row r="2291" spans="3:10" x14ac:dyDescent="0.3">
      <c r="C2291" s="159"/>
      <c r="D2291" s="24"/>
      <c r="E2291" s="25"/>
      <c r="F2291" s="25"/>
      <c r="G2291" s="25"/>
      <c r="H2291" s="25"/>
      <c r="I2291" s="25"/>
      <c r="J2291" s="25"/>
    </row>
    <row r="2292" spans="3:10" x14ac:dyDescent="0.3">
      <c r="C2292" s="159"/>
      <c r="D2292" s="24"/>
      <c r="E2292" s="25"/>
      <c r="F2292" s="25"/>
      <c r="G2292" s="25"/>
      <c r="H2292" s="25"/>
      <c r="I2292" s="25"/>
      <c r="J2292" s="25"/>
    </row>
    <row r="2293" spans="3:10" x14ac:dyDescent="0.3">
      <c r="C2293" s="159"/>
      <c r="D2293" s="24"/>
      <c r="E2293" s="25"/>
      <c r="F2293" s="25"/>
      <c r="G2293" s="25"/>
      <c r="H2293" s="25"/>
      <c r="I2293" s="25"/>
      <c r="J2293" s="25"/>
    </row>
    <row r="2294" spans="3:10" x14ac:dyDescent="0.3">
      <c r="C2294" s="159"/>
      <c r="D2294" s="24"/>
      <c r="E2294" s="25"/>
      <c r="F2294" s="25"/>
      <c r="G2294" s="25"/>
      <c r="H2294" s="25"/>
      <c r="I2294" s="25"/>
      <c r="J2294" s="25"/>
    </row>
    <row r="2295" spans="3:10" x14ac:dyDescent="0.3">
      <c r="C2295" s="159"/>
      <c r="D2295" s="24"/>
      <c r="E2295" s="25"/>
      <c r="F2295" s="25"/>
      <c r="G2295" s="25"/>
      <c r="H2295" s="25"/>
      <c r="I2295" s="25"/>
      <c r="J2295" s="25"/>
    </row>
    <row r="2296" spans="3:10" x14ac:dyDescent="0.3">
      <c r="C2296" s="159"/>
      <c r="D2296" s="24"/>
      <c r="E2296" s="25"/>
      <c r="F2296" s="25"/>
      <c r="G2296" s="25"/>
      <c r="H2296" s="25"/>
      <c r="I2296" s="25"/>
      <c r="J2296" s="25"/>
    </row>
    <row r="2297" spans="3:10" x14ac:dyDescent="0.3">
      <c r="C2297" s="159"/>
      <c r="D2297" s="24"/>
      <c r="E2297" s="25"/>
      <c r="F2297" s="25"/>
      <c r="G2297" s="25"/>
      <c r="H2297" s="25"/>
      <c r="I2297" s="25"/>
      <c r="J2297" s="25"/>
    </row>
    <row r="2298" spans="3:10" x14ac:dyDescent="0.3">
      <c r="C2298" s="159"/>
      <c r="D2298" s="24"/>
      <c r="E2298" s="25"/>
      <c r="F2298" s="25"/>
      <c r="G2298" s="25"/>
      <c r="H2298" s="25"/>
      <c r="I2298" s="25"/>
      <c r="J2298" s="25"/>
    </row>
    <row r="2299" spans="3:10" x14ac:dyDescent="0.3">
      <c r="C2299" s="159"/>
      <c r="D2299" s="24"/>
      <c r="E2299" s="25"/>
      <c r="F2299" s="25"/>
      <c r="G2299" s="25"/>
      <c r="H2299" s="25"/>
      <c r="I2299" s="25"/>
      <c r="J2299" s="25"/>
    </row>
    <row r="2300" spans="3:10" x14ac:dyDescent="0.3">
      <c r="C2300" s="159"/>
      <c r="D2300" s="24"/>
      <c r="E2300" s="25"/>
      <c r="F2300" s="25"/>
      <c r="G2300" s="25"/>
      <c r="H2300" s="25"/>
      <c r="I2300" s="25"/>
      <c r="J2300" s="25"/>
    </row>
    <row r="2301" spans="3:10" x14ac:dyDescent="0.3">
      <c r="C2301" s="159"/>
      <c r="D2301" s="24"/>
      <c r="E2301" s="25"/>
      <c r="F2301" s="25"/>
      <c r="G2301" s="25"/>
      <c r="H2301" s="25"/>
      <c r="I2301" s="25"/>
      <c r="J2301" s="25"/>
    </row>
    <row r="2302" spans="3:10" x14ac:dyDescent="0.3">
      <c r="C2302" s="159"/>
      <c r="D2302" s="24"/>
      <c r="E2302" s="25"/>
      <c r="F2302" s="25"/>
      <c r="G2302" s="25"/>
      <c r="H2302" s="25"/>
      <c r="I2302" s="25"/>
      <c r="J2302" s="25"/>
    </row>
    <row r="2303" spans="3:10" x14ac:dyDescent="0.3">
      <c r="C2303" s="159"/>
      <c r="D2303" s="24"/>
      <c r="E2303" s="25"/>
      <c r="F2303" s="25"/>
      <c r="G2303" s="25"/>
      <c r="H2303" s="25"/>
      <c r="I2303" s="25"/>
      <c r="J2303" s="25"/>
    </row>
    <row r="2304" spans="3:10" x14ac:dyDescent="0.3">
      <c r="C2304" s="159"/>
      <c r="D2304" s="24"/>
      <c r="E2304" s="25"/>
      <c r="F2304" s="25"/>
      <c r="G2304" s="25"/>
      <c r="H2304" s="25"/>
      <c r="I2304" s="25"/>
      <c r="J2304" s="25"/>
    </row>
    <row r="2305" spans="3:10" x14ac:dyDescent="0.3">
      <c r="C2305" s="159"/>
      <c r="D2305" s="24"/>
      <c r="E2305" s="25"/>
      <c r="F2305" s="25"/>
      <c r="G2305" s="25"/>
      <c r="H2305" s="25"/>
      <c r="I2305" s="25"/>
      <c r="J2305" s="25"/>
    </row>
    <row r="2306" spans="3:10" x14ac:dyDescent="0.3">
      <c r="C2306" s="159"/>
      <c r="D2306" s="24"/>
      <c r="E2306" s="25"/>
      <c r="F2306" s="25"/>
      <c r="G2306" s="25"/>
      <c r="H2306" s="25"/>
      <c r="I2306" s="25"/>
      <c r="J2306" s="25"/>
    </row>
    <row r="2307" spans="3:10" x14ac:dyDescent="0.3">
      <c r="C2307" s="159"/>
      <c r="D2307" s="24"/>
      <c r="E2307" s="25"/>
      <c r="F2307" s="25"/>
      <c r="G2307" s="25"/>
      <c r="H2307" s="25"/>
      <c r="I2307" s="25"/>
      <c r="J2307" s="25"/>
    </row>
    <row r="2308" spans="3:10" x14ac:dyDescent="0.3">
      <c r="C2308" s="159"/>
      <c r="D2308" s="24"/>
      <c r="E2308" s="25"/>
      <c r="F2308" s="25"/>
      <c r="G2308" s="25"/>
      <c r="H2308" s="25"/>
      <c r="I2308" s="25"/>
      <c r="J2308" s="25"/>
    </row>
    <row r="2309" spans="3:10" x14ac:dyDescent="0.3">
      <c r="C2309" s="159"/>
      <c r="D2309" s="24"/>
      <c r="E2309" s="25"/>
      <c r="F2309" s="25"/>
      <c r="G2309" s="25"/>
      <c r="H2309" s="25"/>
      <c r="I2309" s="25"/>
      <c r="J2309" s="25"/>
    </row>
    <row r="2310" spans="3:10" x14ac:dyDescent="0.3">
      <c r="C2310" s="159"/>
      <c r="D2310" s="24"/>
      <c r="E2310" s="25"/>
      <c r="F2310" s="25"/>
      <c r="G2310" s="25"/>
      <c r="H2310" s="25"/>
      <c r="I2310" s="25"/>
      <c r="J2310" s="25"/>
    </row>
    <row r="2311" spans="3:10" x14ac:dyDescent="0.3">
      <c r="C2311" s="159"/>
      <c r="D2311" s="24"/>
      <c r="E2311" s="25"/>
      <c r="F2311" s="25"/>
      <c r="G2311" s="25"/>
      <c r="H2311" s="25"/>
      <c r="I2311" s="25"/>
      <c r="J2311" s="25"/>
    </row>
    <row r="2312" spans="3:10" x14ac:dyDescent="0.3">
      <c r="C2312" s="159"/>
      <c r="D2312" s="24"/>
      <c r="E2312" s="25"/>
      <c r="F2312" s="25"/>
      <c r="G2312" s="25"/>
      <c r="H2312" s="25"/>
      <c r="I2312" s="25"/>
      <c r="J2312" s="25"/>
    </row>
    <row r="2313" spans="3:10" x14ac:dyDescent="0.3">
      <c r="C2313" s="159"/>
      <c r="D2313" s="24"/>
      <c r="E2313" s="25"/>
      <c r="F2313" s="25"/>
      <c r="G2313" s="25"/>
      <c r="H2313" s="25"/>
      <c r="I2313" s="25"/>
      <c r="J2313" s="25"/>
    </row>
    <row r="2314" spans="3:10" x14ac:dyDescent="0.3">
      <c r="C2314" s="159"/>
      <c r="D2314" s="24"/>
      <c r="E2314" s="25"/>
      <c r="F2314" s="25"/>
      <c r="G2314" s="25"/>
      <c r="H2314" s="25"/>
      <c r="I2314" s="25"/>
      <c r="J2314" s="25"/>
    </row>
    <row r="2315" spans="3:10" x14ac:dyDescent="0.3">
      <c r="C2315" s="159"/>
      <c r="D2315" s="24"/>
      <c r="E2315" s="25"/>
      <c r="F2315" s="25"/>
      <c r="G2315" s="25"/>
      <c r="H2315" s="25"/>
      <c r="I2315" s="25"/>
      <c r="J2315" s="25"/>
    </row>
    <row r="2316" spans="3:10" x14ac:dyDescent="0.3">
      <c r="C2316" s="159"/>
      <c r="D2316" s="24"/>
      <c r="E2316" s="25"/>
      <c r="F2316" s="25"/>
      <c r="G2316" s="25"/>
      <c r="H2316" s="25"/>
      <c r="I2316" s="25"/>
      <c r="J2316" s="25"/>
    </row>
    <row r="2317" spans="3:10" x14ac:dyDescent="0.3">
      <c r="C2317" s="159"/>
      <c r="D2317" s="24"/>
      <c r="E2317" s="25"/>
      <c r="F2317" s="25"/>
      <c r="G2317" s="25"/>
      <c r="H2317" s="25"/>
      <c r="I2317" s="25"/>
      <c r="J2317" s="25"/>
    </row>
    <row r="2318" spans="3:10" x14ac:dyDescent="0.3">
      <c r="C2318" s="159"/>
      <c r="D2318" s="24"/>
      <c r="E2318" s="25"/>
      <c r="F2318" s="25"/>
      <c r="G2318" s="25"/>
      <c r="H2318" s="25"/>
      <c r="I2318" s="25"/>
      <c r="J2318" s="25"/>
    </row>
    <row r="2319" spans="3:10" x14ac:dyDescent="0.3">
      <c r="C2319" s="159"/>
      <c r="D2319" s="24"/>
      <c r="E2319" s="25"/>
      <c r="F2319" s="25"/>
      <c r="G2319" s="25"/>
      <c r="H2319" s="25"/>
      <c r="I2319" s="25"/>
      <c r="J2319" s="25"/>
    </row>
    <row r="2320" spans="3:10" x14ac:dyDescent="0.3">
      <c r="C2320" s="159"/>
      <c r="D2320" s="24"/>
      <c r="E2320" s="25"/>
      <c r="F2320" s="25"/>
      <c r="G2320" s="25"/>
      <c r="H2320" s="25"/>
      <c r="I2320" s="25"/>
      <c r="J2320" s="25"/>
    </row>
    <row r="2321" spans="3:10" x14ac:dyDescent="0.3">
      <c r="C2321" s="159"/>
      <c r="D2321" s="24"/>
      <c r="E2321" s="25"/>
      <c r="F2321" s="25"/>
      <c r="G2321" s="25"/>
      <c r="H2321" s="25"/>
      <c r="I2321" s="25"/>
      <c r="J2321" s="25"/>
    </row>
    <row r="2322" spans="3:10" x14ac:dyDescent="0.3">
      <c r="C2322" s="159"/>
      <c r="D2322" s="24"/>
      <c r="E2322" s="25"/>
      <c r="F2322" s="25"/>
      <c r="G2322" s="25"/>
      <c r="H2322" s="25"/>
      <c r="I2322" s="25"/>
      <c r="J2322" s="25"/>
    </row>
    <row r="2323" spans="3:10" x14ac:dyDescent="0.3">
      <c r="C2323" s="159"/>
      <c r="D2323" s="24"/>
      <c r="E2323" s="25"/>
      <c r="F2323" s="25"/>
      <c r="G2323" s="25"/>
      <c r="H2323" s="25"/>
      <c r="I2323" s="25"/>
      <c r="J2323" s="25"/>
    </row>
    <row r="2324" spans="3:10" x14ac:dyDescent="0.3">
      <c r="C2324" s="159"/>
      <c r="D2324" s="24"/>
      <c r="E2324" s="25"/>
      <c r="F2324" s="25"/>
      <c r="G2324" s="25"/>
      <c r="H2324" s="25"/>
      <c r="I2324" s="25"/>
      <c r="J2324" s="25"/>
    </row>
    <row r="2325" spans="3:10" x14ac:dyDescent="0.3">
      <c r="C2325" s="159"/>
      <c r="D2325" s="24"/>
      <c r="E2325" s="25"/>
      <c r="F2325" s="25"/>
      <c r="G2325" s="25"/>
      <c r="H2325" s="25"/>
      <c r="I2325" s="25"/>
      <c r="J2325" s="25"/>
    </row>
    <row r="2326" spans="3:10" x14ac:dyDescent="0.3">
      <c r="C2326" s="159"/>
      <c r="D2326" s="24"/>
      <c r="E2326" s="25"/>
      <c r="F2326" s="25"/>
      <c r="G2326" s="25"/>
      <c r="H2326" s="25"/>
      <c r="I2326" s="25"/>
      <c r="J2326" s="25"/>
    </row>
    <row r="2327" spans="3:10" x14ac:dyDescent="0.3">
      <c r="C2327" s="159"/>
      <c r="D2327" s="24"/>
      <c r="E2327" s="25"/>
      <c r="F2327" s="25"/>
      <c r="G2327" s="25"/>
      <c r="H2327" s="25"/>
      <c r="I2327" s="25"/>
      <c r="J2327" s="25"/>
    </row>
    <row r="2328" spans="3:10" x14ac:dyDescent="0.3">
      <c r="C2328" s="159"/>
      <c r="D2328" s="24"/>
      <c r="E2328" s="25"/>
      <c r="F2328" s="25"/>
      <c r="G2328" s="25"/>
      <c r="H2328" s="25"/>
      <c r="I2328" s="25"/>
      <c r="J2328" s="25"/>
    </row>
    <row r="2329" spans="3:10" x14ac:dyDescent="0.3">
      <c r="C2329" s="159"/>
      <c r="D2329" s="24"/>
      <c r="E2329" s="25"/>
      <c r="F2329" s="25"/>
      <c r="G2329" s="25"/>
      <c r="H2329" s="25"/>
      <c r="I2329" s="25"/>
      <c r="J2329" s="25"/>
    </row>
    <row r="2330" spans="3:10" x14ac:dyDescent="0.3">
      <c r="C2330" s="159"/>
      <c r="D2330" s="24"/>
      <c r="E2330" s="25"/>
      <c r="F2330" s="25"/>
      <c r="G2330" s="25"/>
      <c r="H2330" s="25"/>
      <c r="I2330" s="25"/>
      <c r="J2330" s="25"/>
    </row>
    <row r="2331" spans="3:10" x14ac:dyDescent="0.3">
      <c r="C2331" s="159"/>
      <c r="D2331" s="24"/>
      <c r="E2331" s="25"/>
      <c r="F2331" s="25"/>
      <c r="G2331" s="25"/>
      <c r="H2331" s="25"/>
      <c r="I2331" s="25"/>
      <c r="J2331" s="25"/>
    </row>
    <row r="2332" spans="3:10" x14ac:dyDescent="0.3">
      <c r="C2332" s="159"/>
      <c r="D2332" s="24"/>
      <c r="E2332" s="25"/>
      <c r="F2332" s="25"/>
      <c r="G2332" s="25"/>
      <c r="H2332" s="25"/>
      <c r="I2332" s="25"/>
      <c r="J2332" s="25"/>
    </row>
    <row r="2333" spans="3:10" x14ac:dyDescent="0.3">
      <c r="C2333" s="159"/>
      <c r="D2333" s="24"/>
      <c r="E2333" s="25"/>
      <c r="F2333" s="25"/>
      <c r="G2333" s="25"/>
      <c r="H2333" s="25"/>
      <c r="I2333" s="25"/>
      <c r="J2333" s="25"/>
    </row>
    <row r="2334" spans="3:10" x14ac:dyDescent="0.3">
      <c r="C2334" s="159"/>
      <c r="D2334" s="24"/>
      <c r="E2334" s="25"/>
      <c r="F2334" s="25"/>
      <c r="G2334" s="25"/>
      <c r="H2334" s="25"/>
      <c r="I2334" s="25"/>
      <c r="J2334" s="25"/>
    </row>
    <row r="2335" spans="3:10" x14ac:dyDescent="0.3">
      <c r="C2335" s="159"/>
      <c r="D2335" s="24"/>
      <c r="E2335" s="25"/>
      <c r="F2335" s="25"/>
      <c r="G2335" s="25"/>
      <c r="H2335" s="25"/>
      <c r="I2335" s="25"/>
      <c r="J2335" s="25"/>
    </row>
    <row r="2336" spans="3:10" x14ac:dyDescent="0.3">
      <c r="C2336" s="159"/>
      <c r="D2336" s="24"/>
      <c r="E2336" s="25"/>
      <c r="F2336" s="25"/>
      <c r="G2336" s="25"/>
      <c r="H2336" s="25"/>
      <c r="I2336" s="25"/>
      <c r="J2336" s="25"/>
    </row>
    <row r="2337" spans="3:10" x14ac:dyDescent="0.3">
      <c r="C2337" s="159"/>
      <c r="D2337" s="24"/>
      <c r="E2337" s="25"/>
      <c r="F2337" s="25"/>
      <c r="G2337" s="25"/>
      <c r="H2337" s="25"/>
      <c r="I2337" s="25"/>
      <c r="J2337" s="25"/>
    </row>
    <row r="2338" spans="3:10" x14ac:dyDescent="0.3">
      <c r="C2338" s="159"/>
      <c r="D2338" s="24"/>
      <c r="E2338" s="25"/>
      <c r="F2338" s="25"/>
      <c r="G2338" s="25"/>
      <c r="H2338" s="25"/>
      <c r="I2338" s="25"/>
      <c r="J2338" s="25"/>
    </row>
    <row r="2339" spans="3:10" x14ac:dyDescent="0.3">
      <c r="C2339" s="159"/>
      <c r="D2339" s="24"/>
      <c r="E2339" s="25"/>
      <c r="F2339" s="25"/>
      <c r="G2339" s="25"/>
      <c r="H2339" s="25"/>
      <c r="I2339" s="25"/>
      <c r="J2339" s="25"/>
    </row>
    <row r="2340" spans="3:10" x14ac:dyDescent="0.3">
      <c r="C2340" s="159"/>
      <c r="D2340" s="24"/>
      <c r="E2340" s="25"/>
      <c r="F2340" s="25"/>
      <c r="G2340" s="25"/>
      <c r="H2340" s="25"/>
      <c r="I2340" s="25"/>
      <c r="J2340" s="25"/>
    </row>
    <row r="2341" spans="3:10" x14ac:dyDescent="0.3">
      <c r="C2341" s="159"/>
      <c r="D2341" s="24"/>
      <c r="E2341" s="25"/>
      <c r="F2341" s="25"/>
      <c r="G2341" s="25"/>
      <c r="H2341" s="25"/>
      <c r="I2341" s="25"/>
      <c r="J2341" s="25"/>
    </row>
    <row r="2342" spans="3:10" x14ac:dyDescent="0.3">
      <c r="C2342" s="159"/>
      <c r="D2342" s="24"/>
      <c r="E2342" s="25"/>
      <c r="F2342" s="25"/>
      <c r="G2342" s="25"/>
      <c r="H2342" s="25"/>
      <c r="I2342" s="25"/>
      <c r="J2342" s="25"/>
    </row>
    <row r="2343" spans="3:10" x14ac:dyDescent="0.3">
      <c r="C2343" s="159"/>
      <c r="D2343" s="24"/>
      <c r="E2343" s="25"/>
      <c r="F2343" s="25"/>
      <c r="G2343" s="25"/>
      <c r="H2343" s="25"/>
      <c r="I2343" s="25"/>
      <c r="J2343" s="25"/>
    </row>
    <row r="2344" spans="3:10" x14ac:dyDescent="0.3">
      <c r="C2344" s="159"/>
      <c r="D2344" s="24"/>
      <c r="E2344" s="25"/>
      <c r="F2344" s="25"/>
      <c r="G2344" s="25"/>
      <c r="H2344" s="25"/>
      <c r="I2344" s="25"/>
      <c r="J2344" s="25"/>
    </row>
    <row r="2345" spans="3:10" x14ac:dyDescent="0.3">
      <c r="C2345" s="159"/>
      <c r="D2345" s="24"/>
      <c r="E2345" s="25"/>
      <c r="F2345" s="25"/>
      <c r="G2345" s="25"/>
      <c r="H2345" s="25"/>
      <c r="I2345" s="25"/>
      <c r="J2345" s="25"/>
    </row>
    <row r="2346" spans="3:10" x14ac:dyDescent="0.3">
      <c r="C2346" s="159"/>
      <c r="D2346" s="24"/>
      <c r="E2346" s="25"/>
      <c r="F2346" s="25"/>
      <c r="G2346" s="25"/>
      <c r="H2346" s="25"/>
      <c r="I2346" s="25"/>
      <c r="J2346" s="25"/>
    </row>
    <row r="2347" spans="3:10" x14ac:dyDescent="0.3">
      <c r="C2347" s="159"/>
      <c r="D2347" s="24"/>
      <c r="E2347" s="25"/>
      <c r="F2347" s="25"/>
      <c r="G2347" s="25"/>
      <c r="H2347" s="25"/>
      <c r="I2347" s="25"/>
      <c r="J2347" s="25"/>
    </row>
    <row r="2348" spans="3:10" x14ac:dyDescent="0.3">
      <c r="C2348" s="159"/>
      <c r="D2348" s="24"/>
      <c r="E2348" s="25"/>
      <c r="F2348" s="25"/>
      <c r="G2348" s="25"/>
      <c r="H2348" s="25"/>
      <c r="I2348" s="25"/>
      <c r="J2348" s="25"/>
    </row>
    <row r="2349" spans="3:10" x14ac:dyDescent="0.3">
      <c r="C2349" s="159"/>
      <c r="D2349" s="24"/>
      <c r="E2349" s="25"/>
      <c r="F2349" s="25"/>
      <c r="G2349" s="25"/>
      <c r="H2349" s="25"/>
      <c r="I2349" s="25"/>
      <c r="J2349" s="25"/>
    </row>
    <row r="2350" spans="3:10" x14ac:dyDescent="0.3">
      <c r="C2350" s="159"/>
      <c r="D2350" s="24"/>
      <c r="E2350" s="25"/>
      <c r="F2350" s="25"/>
      <c r="G2350" s="25"/>
      <c r="H2350" s="25"/>
      <c r="I2350" s="25"/>
      <c r="J2350" s="25"/>
    </row>
    <row r="2351" spans="3:10" x14ac:dyDescent="0.3">
      <c r="C2351" s="159"/>
      <c r="D2351" s="24"/>
      <c r="E2351" s="25"/>
      <c r="F2351" s="25"/>
      <c r="G2351" s="25"/>
      <c r="H2351" s="25"/>
      <c r="I2351" s="25"/>
      <c r="J2351" s="25"/>
    </row>
    <row r="2352" spans="3:10" x14ac:dyDescent="0.3">
      <c r="C2352" s="159"/>
      <c r="D2352" s="24"/>
      <c r="E2352" s="25"/>
      <c r="F2352" s="25"/>
      <c r="G2352" s="25"/>
      <c r="H2352" s="25"/>
      <c r="I2352" s="25"/>
      <c r="J2352" s="25"/>
    </row>
    <row r="2353" spans="3:10" x14ac:dyDescent="0.3">
      <c r="C2353" s="159"/>
      <c r="D2353" s="24"/>
      <c r="E2353" s="25"/>
      <c r="F2353" s="25"/>
      <c r="G2353" s="25"/>
      <c r="H2353" s="25"/>
      <c r="I2353" s="25"/>
      <c r="J2353" s="25"/>
    </row>
    <row r="2354" spans="3:10" x14ac:dyDescent="0.3">
      <c r="C2354" s="159"/>
      <c r="D2354" s="24"/>
      <c r="E2354" s="25"/>
      <c r="F2354" s="25"/>
      <c r="G2354" s="25"/>
      <c r="H2354" s="25"/>
      <c r="I2354" s="25"/>
      <c r="J2354" s="25"/>
    </row>
    <row r="2355" spans="3:10" x14ac:dyDescent="0.3">
      <c r="C2355" s="159"/>
      <c r="D2355" s="24"/>
      <c r="E2355" s="25"/>
      <c r="F2355" s="25"/>
      <c r="G2355" s="25"/>
      <c r="H2355" s="25"/>
      <c r="I2355" s="25"/>
      <c r="J2355" s="25"/>
    </row>
    <row r="2356" spans="3:10" x14ac:dyDescent="0.3">
      <c r="C2356" s="159"/>
      <c r="D2356" s="24"/>
      <c r="E2356" s="25"/>
      <c r="F2356" s="25"/>
      <c r="G2356" s="25"/>
      <c r="H2356" s="25"/>
      <c r="I2356" s="25"/>
      <c r="J2356" s="25"/>
    </row>
    <row r="2357" spans="3:10" x14ac:dyDescent="0.3">
      <c r="C2357" s="159"/>
      <c r="D2357" s="24"/>
      <c r="E2357" s="25"/>
      <c r="F2357" s="25"/>
      <c r="G2357" s="25"/>
      <c r="H2357" s="25"/>
      <c r="I2357" s="25"/>
      <c r="J2357" s="25"/>
    </row>
    <row r="2358" spans="3:10" x14ac:dyDescent="0.3">
      <c r="C2358" s="159"/>
      <c r="D2358" s="24"/>
      <c r="E2358" s="25"/>
      <c r="F2358" s="25"/>
      <c r="G2358" s="25"/>
      <c r="H2358" s="25"/>
      <c r="I2358" s="25"/>
      <c r="J2358" s="25"/>
    </row>
    <row r="2359" spans="3:10" x14ac:dyDescent="0.3">
      <c r="C2359" s="159"/>
      <c r="D2359" s="24"/>
      <c r="E2359" s="25"/>
      <c r="F2359" s="25"/>
      <c r="G2359" s="25"/>
      <c r="H2359" s="25"/>
      <c r="I2359" s="25"/>
      <c r="J2359" s="25"/>
    </row>
    <row r="2360" spans="3:10" x14ac:dyDescent="0.3">
      <c r="C2360" s="159"/>
      <c r="D2360" s="24"/>
      <c r="E2360" s="25"/>
      <c r="F2360" s="25"/>
      <c r="G2360" s="25"/>
      <c r="H2360" s="25"/>
      <c r="I2360" s="25"/>
      <c r="J2360" s="25"/>
    </row>
    <row r="2361" spans="3:10" x14ac:dyDescent="0.3">
      <c r="C2361" s="159"/>
      <c r="D2361" s="24"/>
      <c r="E2361" s="25"/>
      <c r="F2361" s="25"/>
      <c r="G2361" s="25"/>
      <c r="H2361" s="25"/>
      <c r="I2361" s="25"/>
      <c r="J2361" s="25"/>
    </row>
    <row r="2362" spans="3:10" x14ac:dyDescent="0.3">
      <c r="C2362" s="159"/>
      <c r="D2362" s="24"/>
      <c r="E2362" s="25"/>
      <c r="F2362" s="25"/>
      <c r="G2362" s="25"/>
      <c r="H2362" s="25"/>
      <c r="I2362" s="25"/>
      <c r="J2362" s="25"/>
    </row>
    <row r="2363" spans="3:10" x14ac:dyDescent="0.3">
      <c r="C2363" s="159"/>
      <c r="D2363" s="24"/>
      <c r="E2363" s="25"/>
      <c r="F2363" s="25"/>
      <c r="G2363" s="25"/>
      <c r="H2363" s="25"/>
      <c r="I2363" s="25"/>
      <c r="J2363" s="25"/>
    </row>
    <row r="2364" spans="3:10" x14ac:dyDescent="0.3">
      <c r="C2364" s="159"/>
      <c r="D2364" s="24"/>
      <c r="E2364" s="25"/>
      <c r="F2364" s="25"/>
      <c r="G2364" s="25"/>
      <c r="H2364" s="25"/>
      <c r="I2364" s="25"/>
      <c r="J2364" s="25"/>
    </row>
    <row r="2365" spans="3:10" x14ac:dyDescent="0.3">
      <c r="C2365" s="159"/>
      <c r="D2365" s="24"/>
      <c r="E2365" s="25"/>
      <c r="F2365" s="25"/>
      <c r="G2365" s="25"/>
      <c r="H2365" s="25"/>
      <c r="I2365" s="25"/>
      <c r="J2365" s="25"/>
    </row>
    <row r="2366" spans="3:10" x14ac:dyDescent="0.3">
      <c r="C2366" s="159"/>
      <c r="D2366" s="24"/>
      <c r="E2366" s="25"/>
      <c r="F2366" s="25"/>
      <c r="G2366" s="25"/>
      <c r="H2366" s="25"/>
      <c r="I2366" s="25"/>
      <c r="J2366" s="25"/>
    </row>
    <row r="2367" spans="3:10" x14ac:dyDescent="0.3">
      <c r="C2367" s="159"/>
      <c r="D2367" s="24"/>
      <c r="E2367" s="25"/>
      <c r="F2367" s="25"/>
      <c r="G2367" s="25"/>
      <c r="H2367" s="25"/>
      <c r="I2367" s="25"/>
      <c r="J2367" s="25"/>
    </row>
    <row r="2368" spans="3:10" x14ac:dyDescent="0.3">
      <c r="C2368" s="159"/>
      <c r="D2368" s="24"/>
      <c r="E2368" s="25"/>
      <c r="F2368" s="25"/>
      <c r="G2368" s="25"/>
      <c r="H2368" s="25"/>
      <c r="I2368" s="25"/>
      <c r="J2368" s="25"/>
    </row>
    <row r="2369" spans="3:10" x14ac:dyDescent="0.3">
      <c r="C2369" s="159"/>
      <c r="D2369" s="24"/>
      <c r="E2369" s="25"/>
      <c r="F2369" s="25"/>
      <c r="G2369" s="25"/>
      <c r="H2369" s="25"/>
      <c r="I2369" s="25"/>
      <c r="J2369" s="25"/>
    </row>
    <row r="2370" spans="3:10" x14ac:dyDescent="0.3">
      <c r="C2370" s="159"/>
      <c r="D2370" s="24"/>
      <c r="E2370" s="25"/>
      <c r="F2370" s="25"/>
      <c r="G2370" s="25"/>
      <c r="H2370" s="25"/>
      <c r="I2370" s="25"/>
      <c r="J2370" s="25"/>
    </row>
    <row r="2371" spans="3:10" x14ac:dyDescent="0.3">
      <c r="C2371" s="159"/>
      <c r="D2371" s="24"/>
      <c r="E2371" s="25"/>
      <c r="F2371" s="25"/>
      <c r="G2371" s="25"/>
      <c r="H2371" s="25"/>
      <c r="I2371" s="25"/>
      <c r="J2371" s="25"/>
    </row>
    <row r="2372" spans="3:10" x14ac:dyDescent="0.3">
      <c r="C2372" s="159"/>
      <c r="D2372" s="24"/>
      <c r="E2372" s="25"/>
      <c r="F2372" s="25"/>
      <c r="G2372" s="25"/>
      <c r="H2372" s="25"/>
      <c r="I2372" s="25"/>
      <c r="J2372" s="25"/>
    </row>
    <row r="2373" spans="3:10" x14ac:dyDescent="0.3">
      <c r="C2373" s="159"/>
      <c r="D2373" s="24"/>
      <c r="E2373" s="25"/>
      <c r="F2373" s="25"/>
      <c r="G2373" s="25"/>
      <c r="H2373" s="25"/>
      <c r="I2373" s="25"/>
      <c r="J2373" s="25"/>
    </row>
    <row r="2374" spans="3:10" x14ac:dyDescent="0.3">
      <c r="C2374" s="159"/>
      <c r="D2374" s="24"/>
      <c r="E2374" s="25"/>
      <c r="F2374" s="25"/>
      <c r="G2374" s="25"/>
      <c r="H2374" s="25"/>
      <c r="I2374" s="25"/>
      <c r="J2374" s="25"/>
    </row>
    <row r="2375" spans="3:10" x14ac:dyDescent="0.3">
      <c r="C2375" s="159"/>
      <c r="D2375" s="24"/>
      <c r="E2375" s="25"/>
      <c r="F2375" s="25"/>
      <c r="G2375" s="25"/>
      <c r="H2375" s="25"/>
      <c r="I2375" s="25"/>
      <c r="J2375" s="25"/>
    </row>
    <row r="2376" spans="3:10" x14ac:dyDescent="0.3">
      <c r="C2376" s="159"/>
      <c r="D2376" s="24"/>
      <c r="E2376" s="25"/>
      <c r="F2376" s="25"/>
      <c r="G2376" s="25"/>
      <c r="H2376" s="25"/>
      <c r="I2376" s="25"/>
      <c r="J2376" s="25"/>
    </row>
    <row r="2377" spans="3:10" x14ac:dyDescent="0.3">
      <c r="C2377" s="159"/>
      <c r="D2377" s="24"/>
      <c r="E2377" s="25"/>
      <c r="F2377" s="25"/>
      <c r="G2377" s="25"/>
      <c r="H2377" s="25"/>
      <c r="I2377" s="25"/>
      <c r="J2377" s="25"/>
    </row>
    <row r="2378" spans="3:10" x14ac:dyDescent="0.3">
      <c r="C2378" s="159"/>
      <c r="D2378" s="24"/>
      <c r="E2378" s="25"/>
      <c r="F2378" s="25"/>
      <c r="G2378" s="25"/>
      <c r="H2378" s="25"/>
      <c r="I2378" s="25"/>
      <c r="J2378" s="25"/>
    </row>
    <row r="2379" spans="3:10" x14ac:dyDescent="0.3">
      <c r="C2379" s="159"/>
      <c r="D2379" s="24"/>
      <c r="E2379" s="25"/>
      <c r="F2379" s="25"/>
      <c r="G2379" s="25"/>
      <c r="H2379" s="25"/>
      <c r="I2379" s="25"/>
      <c r="J2379" s="25"/>
    </row>
    <row r="2380" spans="3:10" x14ac:dyDescent="0.3">
      <c r="C2380" s="159"/>
      <c r="D2380" s="24"/>
      <c r="E2380" s="25"/>
      <c r="F2380" s="25"/>
      <c r="G2380" s="25"/>
      <c r="H2380" s="25"/>
      <c r="I2380" s="25"/>
      <c r="J2380" s="25"/>
    </row>
    <row r="2381" spans="3:10" x14ac:dyDescent="0.3">
      <c r="C2381" s="159"/>
      <c r="D2381" s="24"/>
      <c r="E2381" s="25"/>
      <c r="F2381" s="25"/>
      <c r="G2381" s="25"/>
      <c r="H2381" s="25"/>
      <c r="I2381" s="25"/>
      <c r="J2381" s="25"/>
    </row>
    <row r="2382" spans="3:10" x14ac:dyDescent="0.3">
      <c r="C2382" s="159"/>
      <c r="D2382" s="24"/>
      <c r="E2382" s="25"/>
      <c r="F2382" s="25"/>
      <c r="G2382" s="25"/>
      <c r="H2382" s="25"/>
      <c r="I2382" s="25"/>
      <c r="J2382" s="25"/>
    </row>
    <row r="2383" spans="3:10" x14ac:dyDescent="0.3">
      <c r="C2383" s="159"/>
      <c r="D2383" s="24"/>
      <c r="E2383" s="25"/>
      <c r="F2383" s="25"/>
      <c r="G2383" s="25"/>
      <c r="H2383" s="25"/>
      <c r="I2383" s="25"/>
      <c r="J2383" s="25"/>
    </row>
    <row r="2384" spans="3:10" x14ac:dyDescent="0.3">
      <c r="C2384" s="159"/>
      <c r="D2384" s="24"/>
      <c r="E2384" s="25"/>
      <c r="F2384" s="25"/>
      <c r="G2384" s="25"/>
      <c r="H2384" s="25"/>
      <c r="I2384" s="25"/>
      <c r="J2384" s="25"/>
    </row>
    <row r="2385" spans="3:10" x14ac:dyDescent="0.3">
      <c r="C2385" s="159"/>
      <c r="D2385" s="24"/>
      <c r="E2385" s="25"/>
      <c r="F2385" s="25"/>
      <c r="G2385" s="25"/>
      <c r="H2385" s="25"/>
      <c r="I2385" s="25"/>
      <c r="J2385" s="25"/>
    </row>
    <row r="2386" spans="3:10" x14ac:dyDescent="0.3">
      <c r="C2386" s="159"/>
      <c r="D2386" s="24"/>
      <c r="E2386" s="25"/>
      <c r="F2386" s="25"/>
      <c r="G2386" s="25"/>
      <c r="H2386" s="25"/>
      <c r="I2386" s="25"/>
      <c r="J2386" s="25"/>
    </row>
    <row r="2387" spans="3:10" x14ac:dyDescent="0.3">
      <c r="C2387" s="159"/>
      <c r="D2387" s="24"/>
      <c r="E2387" s="25"/>
      <c r="F2387" s="25"/>
      <c r="G2387" s="25"/>
      <c r="H2387" s="25"/>
      <c r="I2387" s="25"/>
      <c r="J2387" s="25"/>
    </row>
    <row r="2388" spans="3:10" x14ac:dyDescent="0.3">
      <c r="C2388" s="159"/>
      <c r="D2388" s="24"/>
      <c r="E2388" s="25"/>
      <c r="F2388" s="25"/>
      <c r="G2388" s="25"/>
      <c r="H2388" s="25"/>
      <c r="I2388" s="25"/>
      <c r="J2388" s="25"/>
    </row>
    <row r="2389" spans="3:10" x14ac:dyDescent="0.3">
      <c r="C2389" s="159"/>
      <c r="D2389" s="24"/>
      <c r="E2389" s="25"/>
      <c r="F2389" s="25"/>
      <c r="G2389" s="25"/>
      <c r="H2389" s="25"/>
      <c r="I2389" s="25"/>
      <c r="J2389" s="25"/>
    </row>
    <row r="2390" spans="3:10" x14ac:dyDescent="0.3">
      <c r="C2390" s="159"/>
      <c r="D2390" s="24"/>
      <c r="E2390" s="25"/>
      <c r="F2390" s="25"/>
      <c r="G2390" s="25"/>
      <c r="H2390" s="25"/>
      <c r="I2390" s="25"/>
      <c r="J2390" s="25"/>
    </row>
    <row r="2391" spans="3:10" x14ac:dyDescent="0.3">
      <c r="C2391" s="159"/>
      <c r="D2391" s="24"/>
      <c r="E2391" s="25"/>
      <c r="F2391" s="25"/>
      <c r="G2391" s="25"/>
      <c r="H2391" s="25"/>
      <c r="I2391" s="25"/>
      <c r="J2391" s="25"/>
    </row>
    <row r="2392" spans="3:10" x14ac:dyDescent="0.3">
      <c r="C2392" s="159"/>
      <c r="D2392" s="24"/>
      <c r="E2392" s="25"/>
      <c r="F2392" s="25"/>
      <c r="G2392" s="25"/>
      <c r="H2392" s="25"/>
      <c r="I2392" s="25"/>
      <c r="J2392" s="25"/>
    </row>
    <row r="2393" spans="3:10" x14ac:dyDescent="0.3">
      <c r="C2393" s="159"/>
      <c r="D2393" s="24"/>
      <c r="E2393" s="25"/>
      <c r="F2393" s="25"/>
      <c r="G2393" s="25"/>
      <c r="H2393" s="25"/>
      <c r="I2393" s="25"/>
      <c r="J2393" s="25"/>
    </row>
    <row r="2394" spans="3:10" x14ac:dyDescent="0.3">
      <c r="C2394" s="159"/>
      <c r="D2394" s="24"/>
      <c r="E2394" s="25"/>
      <c r="F2394" s="25"/>
      <c r="G2394" s="25"/>
      <c r="H2394" s="25"/>
      <c r="I2394" s="25"/>
      <c r="J2394" s="25"/>
    </row>
    <row r="2395" spans="3:10" x14ac:dyDescent="0.3">
      <c r="C2395" s="159"/>
      <c r="D2395" s="24"/>
      <c r="E2395" s="25"/>
      <c r="F2395" s="25"/>
      <c r="G2395" s="25"/>
      <c r="H2395" s="25"/>
      <c r="I2395" s="25"/>
      <c r="J2395" s="25"/>
    </row>
    <row r="2396" spans="3:10" x14ac:dyDescent="0.3">
      <c r="C2396" s="159"/>
      <c r="D2396" s="24"/>
      <c r="E2396" s="25"/>
      <c r="F2396" s="25"/>
      <c r="G2396" s="25"/>
      <c r="H2396" s="25"/>
      <c r="I2396" s="25"/>
      <c r="J2396" s="25"/>
    </row>
    <row r="2397" spans="3:10" x14ac:dyDescent="0.3">
      <c r="C2397" s="159"/>
      <c r="D2397" s="24"/>
      <c r="E2397" s="25"/>
      <c r="F2397" s="25"/>
      <c r="G2397" s="25"/>
      <c r="H2397" s="25"/>
      <c r="I2397" s="25"/>
      <c r="J2397" s="25"/>
    </row>
    <row r="2398" spans="3:10" x14ac:dyDescent="0.3">
      <c r="C2398" s="159"/>
      <c r="D2398" s="24"/>
      <c r="E2398" s="25"/>
      <c r="F2398" s="25"/>
      <c r="G2398" s="25"/>
      <c r="H2398" s="25"/>
      <c r="I2398" s="25"/>
      <c r="J2398" s="25"/>
    </row>
    <row r="2399" spans="3:10" x14ac:dyDescent="0.3">
      <c r="C2399" s="159"/>
      <c r="D2399" s="24"/>
      <c r="E2399" s="25"/>
      <c r="F2399" s="25"/>
      <c r="G2399" s="25"/>
      <c r="H2399" s="25"/>
      <c r="I2399" s="25"/>
      <c r="J2399" s="25"/>
    </row>
    <row r="2400" spans="3:10" x14ac:dyDescent="0.3">
      <c r="C2400" s="159"/>
      <c r="D2400" s="24"/>
      <c r="E2400" s="25"/>
      <c r="F2400" s="25"/>
      <c r="G2400" s="25"/>
      <c r="H2400" s="25"/>
      <c r="I2400" s="25"/>
      <c r="J2400" s="25"/>
    </row>
    <row r="2401" spans="3:10" x14ac:dyDescent="0.3">
      <c r="C2401" s="159"/>
      <c r="D2401" s="24"/>
      <c r="E2401" s="25"/>
      <c r="F2401" s="25"/>
      <c r="G2401" s="25"/>
      <c r="H2401" s="25"/>
      <c r="I2401" s="25"/>
      <c r="J2401" s="25"/>
    </row>
    <row r="2402" spans="3:10" x14ac:dyDescent="0.3">
      <c r="C2402" s="159"/>
      <c r="D2402" s="24"/>
      <c r="E2402" s="25"/>
      <c r="F2402" s="25"/>
      <c r="G2402" s="25"/>
      <c r="H2402" s="25"/>
      <c r="I2402" s="25"/>
      <c r="J2402" s="25"/>
    </row>
    <row r="2403" spans="3:10" x14ac:dyDescent="0.3">
      <c r="C2403" s="159"/>
      <c r="D2403" s="24"/>
      <c r="E2403" s="25"/>
      <c r="F2403" s="25"/>
      <c r="G2403" s="25"/>
      <c r="H2403" s="25"/>
      <c r="I2403" s="25"/>
      <c r="J2403" s="25"/>
    </row>
    <row r="2404" spans="3:10" x14ac:dyDescent="0.3">
      <c r="C2404" s="159"/>
      <c r="D2404" s="24"/>
      <c r="E2404" s="25"/>
      <c r="F2404" s="25"/>
      <c r="G2404" s="25"/>
      <c r="H2404" s="25"/>
      <c r="I2404" s="25"/>
      <c r="J2404" s="25"/>
    </row>
    <row r="2405" spans="3:10" x14ac:dyDescent="0.3">
      <c r="C2405" s="159"/>
      <c r="D2405" s="24"/>
      <c r="E2405" s="25"/>
      <c r="F2405" s="25"/>
      <c r="G2405" s="25"/>
      <c r="H2405" s="25"/>
      <c r="I2405" s="25"/>
      <c r="J2405" s="25"/>
    </row>
    <row r="2406" spans="3:10" x14ac:dyDescent="0.3">
      <c r="C2406" s="159"/>
      <c r="D2406" s="24"/>
      <c r="E2406" s="25"/>
      <c r="F2406" s="25"/>
      <c r="G2406" s="25"/>
      <c r="H2406" s="25"/>
      <c r="I2406" s="25"/>
      <c r="J2406" s="25"/>
    </row>
    <row r="2407" spans="3:10" x14ac:dyDescent="0.3">
      <c r="C2407" s="159"/>
      <c r="D2407" s="24"/>
      <c r="E2407" s="25"/>
      <c r="F2407" s="25"/>
      <c r="G2407" s="25"/>
      <c r="H2407" s="25"/>
      <c r="I2407" s="25"/>
      <c r="J2407" s="25"/>
    </row>
    <row r="2408" spans="3:10" x14ac:dyDescent="0.3">
      <c r="C2408" s="159"/>
      <c r="D2408" s="24"/>
      <c r="E2408" s="25"/>
      <c r="F2408" s="25"/>
      <c r="G2408" s="25"/>
      <c r="H2408" s="25"/>
      <c r="I2408" s="25"/>
      <c r="J2408" s="25"/>
    </row>
    <row r="2409" spans="3:10" x14ac:dyDescent="0.3">
      <c r="C2409" s="159"/>
      <c r="D2409" s="24"/>
      <c r="E2409" s="25"/>
      <c r="F2409" s="25"/>
      <c r="G2409" s="25"/>
      <c r="H2409" s="25"/>
      <c r="I2409" s="25"/>
      <c r="J2409" s="25"/>
    </row>
    <row r="2410" spans="3:10" x14ac:dyDescent="0.3">
      <c r="C2410" s="159"/>
      <c r="D2410" s="24"/>
      <c r="E2410" s="25"/>
      <c r="F2410" s="25"/>
      <c r="G2410" s="25"/>
      <c r="H2410" s="25"/>
      <c r="I2410" s="25"/>
      <c r="J2410" s="25"/>
    </row>
    <row r="2411" spans="3:10" x14ac:dyDescent="0.3">
      <c r="C2411" s="159"/>
      <c r="D2411" s="24"/>
      <c r="E2411" s="25"/>
      <c r="F2411" s="25"/>
      <c r="G2411" s="25"/>
      <c r="H2411" s="25"/>
      <c r="I2411" s="25"/>
      <c r="J2411" s="25"/>
    </row>
    <row r="2412" spans="3:10" x14ac:dyDescent="0.3">
      <c r="C2412" s="159"/>
      <c r="D2412" s="24"/>
      <c r="E2412" s="25"/>
      <c r="F2412" s="25"/>
      <c r="G2412" s="25"/>
      <c r="H2412" s="25"/>
      <c r="I2412" s="25"/>
      <c r="J2412" s="25"/>
    </row>
    <row r="2413" spans="3:10" x14ac:dyDescent="0.3">
      <c r="C2413" s="159"/>
      <c r="D2413" s="24"/>
      <c r="E2413" s="25"/>
      <c r="F2413" s="25"/>
      <c r="G2413" s="25"/>
      <c r="H2413" s="25"/>
      <c r="I2413" s="25"/>
      <c r="J2413" s="25"/>
    </row>
    <row r="2414" spans="3:10" x14ac:dyDescent="0.3">
      <c r="C2414" s="159"/>
      <c r="D2414" s="24"/>
      <c r="E2414" s="25"/>
      <c r="F2414" s="25"/>
      <c r="G2414" s="25"/>
      <c r="H2414" s="25"/>
      <c r="I2414" s="25"/>
      <c r="J2414" s="25"/>
    </row>
    <row r="2415" spans="3:10" x14ac:dyDescent="0.3">
      <c r="C2415" s="159"/>
      <c r="D2415" s="24"/>
      <c r="E2415" s="25"/>
      <c r="F2415" s="25"/>
      <c r="G2415" s="25"/>
      <c r="H2415" s="25"/>
      <c r="I2415" s="25"/>
      <c r="J2415" s="25"/>
    </row>
    <row r="2416" spans="3:10" x14ac:dyDescent="0.3">
      <c r="C2416" s="159"/>
      <c r="D2416" s="24"/>
      <c r="E2416" s="25"/>
      <c r="F2416" s="25"/>
      <c r="G2416" s="25"/>
      <c r="H2416" s="25"/>
      <c r="I2416" s="25"/>
      <c r="J2416" s="25"/>
    </row>
    <row r="2417" spans="3:10" x14ac:dyDescent="0.3">
      <c r="C2417" s="159"/>
      <c r="D2417" s="24"/>
      <c r="E2417" s="25"/>
      <c r="F2417" s="25"/>
      <c r="G2417" s="25"/>
      <c r="H2417" s="25"/>
      <c r="I2417" s="25"/>
      <c r="J2417" s="25"/>
    </row>
    <row r="2418" spans="3:10" x14ac:dyDescent="0.3">
      <c r="C2418" s="159"/>
      <c r="D2418" s="24"/>
      <c r="E2418" s="25"/>
      <c r="F2418" s="25"/>
      <c r="G2418" s="25"/>
      <c r="H2418" s="25"/>
      <c r="I2418" s="25"/>
      <c r="J2418" s="25"/>
    </row>
    <row r="2419" spans="3:10" x14ac:dyDescent="0.3">
      <c r="C2419" s="159"/>
      <c r="D2419" s="24"/>
      <c r="E2419" s="25"/>
      <c r="F2419" s="25"/>
      <c r="G2419" s="25"/>
      <c r="H2419" s="25"/>
      <c r="I2419" s="25"/>
      <c r="J2419" s="25"/>
    </row>
    <row r="2420" spans="3:10" x14ac:dyDescent="0.3">
      <c r="C2420" s="159"/>
      <c r="D2420" s="24"/>
      <c r="E2420" s="25"/>
      <c r="F2420" s="25"/>
      <c r="G2420" s="25"/>
      <c r="H2420" s="25"/>
      <c r="I2420" s="25"/>
      <c r="J2420" s="25"/>
    </row>
    <row r="2421" spans="3:10" x14ac:dyDescent="0.3">
      <c r="C2421" s="159"/>
      <c r="D2421" s="24"/>
      <c r="E2421" s="25"/>
      <c r="F2421" s="25"/>
      <c r="G2421" s="25"/>
      <c r="H2421" s="25"/>
      <c r="I2421" s="25"/>
      <c r="J2421" s="25"/>
    </row>
    <row r="2422" spans="3:10" x14ac:dyDescent="0.3">
      <c r="C2422" s="159"/>
      <c r="D2422" s="24"/>
      <c r="E2422" s="25"/>
      <c r="F2422" s="25"/>
      <c r="G2422" s="25"/>
      <c r="H2422" s="25"/>
      <c r="I2422" s="25"/>
      <c r="J2422" s="25"/>
    </row>
    <row r="2423" spans="3:10" x14ac:dyDescent="0.3">
      <c r="C2423" s="159"/>
      <c r="D2423" s="24"/>
      <c r="E2423" s="25"/>
      <c r="F2423" s="25"/>
      <c r="G2423" s="25"/>
      <c r="H2423" s="25"/>
      <c r="I2423" s="25"/>
      <c r="J2423" s="25"/>
    </row>
    <row r="2424" spans="3:10" x14ac:dyDescent="0.3">
      <c r="C2424" s="159"/>
      <c r="D2424" s="24"/>
      <c r="E2424" s="25"/>
      <c r="F2424" s="25"/>
      <c r="G2424" s="25"/>
      <c r="H2424" s="25"/>
      <c r="I2424" s="25"/>
      <c r="J2424" s="25"/>
    </row>
    <row r="2425" spans="3:10" x14ac:dyDescent="0.3">
      <c r="C2425" s="159"/>
      <c r="D2425" s="24"/>
      <c r="E2425" s="25"/>
      <c r="F2425" s="25"/>
      <c r="G2425" s="25"/>
      <c r="H2425" s="25"/>
      <c r="I2425" s="25"/>
      <c r="J2425" s="25"/>
    </row>
    <row r="2426" spans="3:10" x14ac:dyDescent="0.3">
      <c r="C2426" s="159"/>
      <c r="D2426" s="24"/>
      <c r="E2426" s="25"/>
      <c r="F2426" s="25"/>
      <c r="G2426" s="25"/>
      <c r="H2426" s="25"/>
      <c r="I2426" s="25"/>
      <c r="J2426" s="25"/>
    </row>
    <row r="2427" spans="3:10" x14ac:dyDescent="0.3">
      <c r="C2427" s="159"/>
      <c r="D2427" s="24"/>
      <c r="E2427" s="25"/>
      <c r="F2427" s="25"/>
      <c r="G2427" s="25"/>
      <c r="H2427" s="25"/>
      <c r="I2427" s="25"/>
      <c r="J2427" s="25"/>
    </row>
    <row r="2428" spans="3:10" x14ac:dyDescent="0.3">
      <c r="C2428" s="159"/>
      <c r="D2428" s="24"/>
      <c r="E2428" s="25"/>
      <c r="F2428" s="25"/>
      <c r="G2428" s="25"/>
      <c r="H2428" s="25"/>
      <c r="I2428" s="25"/>
      <c r="J2428" s="25"/>
    </row>
    <row r="2429" spans="3:10" x14ac:dyDescent="0.3">
      <c r="C2429" s="159"/>
      <c r="D2429" s="24"/>
      <c r="E2429" s="25"/>
      <c r="F2429" s="25"/>
      <c r="G2429" s="25"/>
      <c r="H2429" s="25"/>
      <c r="I2429" s="25"/>
      <c r="J2429" s="25"/>
    </row>
    <row r="2430" spans="3:10" x14ac:dyDescent="0.3">
      <c r="C2430" s="159"/>
      <c r="D2430" s="24"/>
      <c r="E2430" s="25"/>
      <c r="F2430" s="25"/>
      <c r="G2430" s="25"/>
      <c r="H2430" s="25"/>
      <c r="I2430" s="25"/>
      <c r="J2430" s="25"/>
    </row>
    <row r="2431" spans="3:10" x14ac:dyDescent="0.3">
      <c r="C2431" s="159"/>
      <c r="D2431" s="24"/>
      <c r="E2431" s="25"/>
      <c r="F2431" s="25"/>
      <c r="G2431" s="25"/>
      <c r="H2431" s="25"/>
      <c r="I2431" s="25"/>
      <c r="J2431" s="25"/>
    </row>
    <row r="2432" spans="3:10" x14ac:dyDescent="0.3">
      <c r="C2432" s="159"/>
      <c r="D2432" s="24"/>
      <c r="E2432" s="25"/>
      <c r="F2432" s="25"/>
      <c r="G2432" s="25"/>
      <c r="H2432" s="25"/>
      <c r="I2432" s="25"/>
      <c r="J2432" s="25"/>
    </row>
    <row r="2433" spans="3:10" x14ac:dyDescent="0.3">
      <c r="C2433" s="159"/>
      <c r="D2433" s="24"/>
      <c r="E2433" s="25"/>
      <c r="F2433" s="25"/>
      <c r="G2433" s="25"/>
      <c r="H2433" s="25"/>
      <c r="I2433" s="25"/>
      <c r="J2433" s="25"/>
    </row>
    <row r="2434" spans="3:10" x14ac:dyDescent="0.3">
      <c r="C2434" s="159"/>
      <c r="D2434" s="24"/>
      <c r="E2434" s="25"/>
      <c r="F2434" s="25"/>
      <c r="G2434" s="25"/>
      <c r="H2434" s="25"/>
      <c r="I2434" s="25"/>
      <c r="J2434" s="25"/>
    </row>
    <row r="2435" spans="3:10" x14ac:dyDescent="0.3">
      <c r="C2435" s="159"/>
      <c r="D2435" s="24"/>
      <c r="E2435" s="25"/>
      <c r="F2435" s="25"/>
      <c r="G2435" s="25"/>
      <c r="H2435" s="25"/>
      <c r="I2435" s="25"/>
      <c r="J2435" s="25"/>
    </row>
    <row r="2436" spans="3:10" x14ac:dyDescent="0.3">
      <c r="C2436" s="159"/>
      <c r="D2436" s="24"/>
      <c r="E2436" s="25"/>
      <c r="F2436" s="25"/>
      <c r="G2436" s="25"/>
      <c r="H2436" s="25"/>
      <c r="I2436" s="25"/>
      <c r="J2436" s="25"/>
    </row>
    <row r="2437" spans="3:10" x14ac:dyDescent="0.3">
      <c r="C2437" s="159"/>
      <c r="D2437" s="24"/>
      <c r="E2437" s="25"/>
      <c r="F2437" s="25"/>
      <c r="G2437" s="25"/>
      <c r="H2437" s="25"/>
      <c r="I2437" s="25"/>
      <c r="J2437" s="25"/>
    </row>
    <row r="2438" spans="3:10" x14ac:dyDescent="0.3">
      <c r="C2438" s="159"/>
      <c r="D2438" s="24"/>
      <c r="E2438" s="25"/>
      <c r="F2438" s="25"/>
      <c r="G2438" s="25"/>
      <c r="H2438" s="25"/>
      <c r="I2438" s="25"/>
      <c r="J2438" s="25"/>
    </row>
    <row r="2439" spans="3:10" x14ac:dyDescent="0.3">
      <c r="C2439" s="159"/>
      <c r="D2439" s="24"/>
      <c r="E2439" s="25"/>
      <c r="F2439" s="25"/>
      <c r="G2439" s="25"/>
      <c r="H2439" s="25"/>
      <c r="I2439" s="25"/>
      <c r="J2439" s="25"/>
    </row>
    <row r="2440" spans="3:10" x14ac:dyDescent="0.3">
      <c r="C2440" s="159"/>
      <c r="D2440" s="24"/>
      <c r="E2440" s="25"/>
      <c r="F2440" s="25"/>
      <c r="G2440" s="25"/>
      <c r="H2440" s="25"/>
      <c r="I2440" s="25"/>
      <c r="J2440" s="25"/>
    </row>
    <row r="2441" spans="3:10" x14ac:dyDescent="0.3">
      <c r="C2441" s="159"/>
      <c r="D2441" s="24"/>
      <c r="E2441" s="25"/>
      <c r="F2441" s="25"/>
      <c r="G2441" s="25"/>
      <c r="H2441" s="25"/>
      <c r="I2441" s="25"/>
      <c r="J2441" s="25"/>
    </row>
    <row r="2442" spans="3:10" x14ac:dyDescent="0.3">
      <c r="C2442" s="159"/>
      <c r="D2442" s="24"/>
      <c r="E2442" s="25"/>
      <c r="F2442" s="25"/>
      <c r="G2442" s="25"/>
      <c r="H2442" s="25"/>
      <c r="I2442" s="25"/>
      <c r="J2442" s="25"/>
    </row>
    <row r="2443" spans="3:10" x14ac:dyDescent="0.3">
      <c r="C2443" s="159"/>
      <c r="D2443" s="24"/>
      <c r="E2443" s="25"/>
      <c r="F2443" s="25"/>
      <c r="G2443" s="25"/>
      <c r="H2443" s="25"/>
      <c r="I2443" s="25"/>
      <c r="J2443" s="25"/>
    </row>
    <row r="2444" spans="3:10" x14ac:dyDescent="0.3">
      <c r="C2444" s="159"/>
      <c r="D2444" s="24"/>
      <c r="E2444" s="25"/>
      <c r="F2444" s="25"/>
      <c r="G2444" s="25"/>
      <c r="H2444" s="25"/>
      <c r="I2444" s="25"/>
      <c r="J2444" s="25"/>
    </row>
    <row r="2445" spans="3:10" x14ac:dyDescent="0.3">
      <c r="C2445" s="159"/>
      <c r="D2445" s="24"/>
      <c r="E2445" s="25"/>
      <c r="F2445" s="25"/>
      <c r="G2445" s="25"/>
      <c r="H2445" s="25"/>
      <c r="I2445" s="25"/>
      <c r="J2445" s="25"/>
    </row>
    <row r="2446" spans="3:10" x14ac:dyDescent="0.3">
      <c r="C2446" s="159"/>
      <c r="D2446" s="24"/>
      <c r="E2446" s="25"/>
      <c r="F2446" s="25"/>
      <c r="G2446" s="25"/>
      <c r="H2446" s="25"/>
      <c r="I2446" s="25"/>
      <c r="J2446" s="25"/>
    </row>
    <row r="2447" spans="3:10" x14ac:dyDescent="0.3">
      <c r="C2447" s="159"/>
      <c r="D2447" s="24"/>
      <c r="E2447" s="25"/>
      <c r="F2447" s="25"/>
      <c r="G2447" s="25"/>
      <c r="H2447" s="25"/>
      <c r="I2447" s="25"/>
      <c r="J2447" s="25"/>
    </row>
    <row r="2448" spans="3:10" x14ac:dyDescent="0.3">
      <c r="C2448" s="159"/>
      <c r="D2448" s="24"/>
      <c r="E2448" s="25"/>
      <c r="F2448" s="25"/>
      <c r="G2448" s="25"/>
      <c r="H2448" s="25"/>
      <c r="I2448" s="25"/>
      <c r="J2448" s="25"/>
    </row>
    <row r="2449" spans="3:10" x14ac:dyDescent="0.3">
      <c r="C2449" s="159"/>
      <c r="D2449" s="24"/>
      <c r="E2449" s="25"/>
      <c r="F2449" s="25"/>
      <c r="G2449" s="25"/>
      <c r="H2449" s="25"/>
      <c r="I2449" s="25"/>
      <c r="J2449" s="25"/>
    </row>
    <row r="2450" spans="3:10" x14ac:dyDescent="0.3">
      <c r="C2450" s="159"/>
      <c r="D2450" s="24"/>
      <c r="E2450" s="25"/>
      <c r="F2450" s="25"/>
      <c r="G2450" s="25"/>
      <c r="H2450" s="25"/>
      <c r="I2450" s="25"/>
      <c r="J2450" s="25"/>
    </row>
    <row r="2451" spans="3:10" x14ac:dyDescent="0.3">
      <c r="C2451" s="159"/>
      <c r="D2451" s="24"/>
      <c r="E2451" s="25"/>
      <c r="F2451" s="25"/>
      <c r="G2451" s="25"/>
      <c r="H2451" s="25"/>
      <c r="I2451" s="25"/>
      <c r="J2451" s="25"/>
    </row>
    <row r="2452" spans="3:10" x14ac:dyDescent="0.3">
      <c r="C2452" s="159"/>
      <c r="D2452" s="24"/>
      <c r="E2452" s="25"/>
      <c r="F2452" s="25"/>
      <c r="G2452" s="25"/>
      <c r="H2452" s="25"/>
      <c r="I2452" s="25"/>
      <c r="J2452" s="25"/>
    </row>
    <row r="2453" spans="3:10" x14ac:dyDescent="0.3">
      <c r="C2453" s="159"/>
      <c r="D2453" s="24"/>
      <c r="E2453" s="25"/>
      <c r="F2453" s="25"/>
      <c r="G2453" s="25"/>
      <c r="H2453" s="25"/>
      <c r="I2453" s="25"/>
      <c r="J2453" s="25"/>
    </row>
    <row r="2454" spans="3:10" x14ac:dyDescent="0.3">
      <c r="C2454" s="159"/>
      <c r="D2454" s="24"/>
      <c r="E2454" s="25"/>
      <c r="F2454" s="25"/>
      <c r="G2454" s="25"/>
      <c r="H2454" s="25"/>
      <c r="I2454" s="25"/>
      <c r="J2454" s="25"/>
    </row>
    <row r="2455" spans="3:10" x14ac:dyDescent="0.3">
      <c r="C2455" s="159"/>
      <c r="D2455" s="24"/>
      <c r="E2455" s="25"/>
      <c r="F2455" s="25"/>
      <c r="G2455" s="25"/>
      <c r="H2455" s="25"/>
      <c r="I2455" s="25"/>
      <c r="J2455" s="25"/>
    </row>
    <row r="2456" spans="3:10" x14ac:dyDescent="0.3">
      <c r="C2456" s="159"/>
      <c r="D2456" s="24"/>
      <c r="E2456" s="25"/>
      <c r="F2456" s="25"/>
      <c r="G2456" s="25"/>
      <c r="H2456" s="25"/>
      <c r="I2456" s="25"/>
      <c r="J2456" s="25"/>
    </row>
    <row r="2457" spans="3:10" x14ac:dyDescent="0.3">
      <c r="C2457" s="159"/>
      <c r="D2457" s="24"/>
      <c r="E2457" s="25"/>
      <c r="F2457" s="25"/>
      <c r="G2457" s="25"/>
      <c r="H2457" s="25"/>
      <c r="I2457" s="25"/>
      <c r="J2457" s="25"/>
    </row>
    <row r="2458" spans="3:10" x14ac:dyDescent="0.3">
      <c r="C2458" s="159"/>
      <c r="D2458" s="24"/>
      <c r="E2458" s="25"/>
      <c r="F2458" s="25"/>
      <c r="G2458" s="25"/>
      <c r="H2458" s="25"/>
      <c r="I2458" s="25"/>
      <c r="J2458" s="25"/>
    </row>
    <row r="2459" spans="3:10" x14ac:dyDescent="0.3">
      <c r="C2459" s="159"/>
      <c r="D2459" s="24"/>
      <c r="E2459" s="25"/>
      <c r="F2459" s="25"/>
      <c r="G2459" s="25"/>
      <c r="H2459" s="25"/>
      <c r="I2459" s="25"/>
      <c r="J2459" s="25"/>
    </row>
    <row r="2460" spans="3:10" x14ac:dyDescent="0.3">
      <c r="C2460" s="159"/>
      <c r="D2460" s="24"/>
      <c r="E2460" s="25"/>
      <c r="F2460" s="25"/>
      <c r="G2460" s="25"/>
      <c r="H2460" s="25"/>
      <c r="I2460" s="25"/>
      <c r="J2460" s="25"/>
    </row>
    <row r="2461" spans="3:10" x14ac:dyDescent="0.3">
      <c r="C2461" s="159"/>
      <c r="D2461" s="24"/>
      <c r="E2461" s="25"/>
      <c r="F2461" s="25"/>
      <c r="G2461" s="25"/>
      <c r="H2461" s="25"/>
      <c r="I2461" s="25"/>
      <c r="J2461" s="25"/>
    </row>
    <row r="2462" spans="3:10" x14ac:dyDescent="0.3">
      <c r="C2462" s="159"/>
      <c r="D2462" s="24"/>
      <c r="E2462" s="25"/>
      <c r="F2462" s="25"/>
      <c r="G2462" s="25"/>
      <c r="H2462" s="25"/>
      <c r="I2462" s="25"/>
      <c r="J2462" s="25"/>
    </row>
    <row r="2463" spans="3:10" x14ac:dyDescent="0.3">
      <c r="C2463" s="159"/>
      <c r="D2463" s="24"/>
      <c r="E2463" s="25"/>
      <c r="F2463" s="25"/>
      <c r="G2463" s="25"/>
      <c r="H2463" s="25"/>
      <c r="I2463" s="25"/>
      <c r="J2463" s="25"/>
    </row>
    <row r="2464" spans="3:10" x14ac:dyDescent="0.3">
      <c r="C2464" s="159"/>
      <c r="D2464" s="24"/>
      <c r="E2464" s="25"/>
      <c r="F2464" s="25"/>
      <c r="G2464" s="25"/>
      <c r="H2464" s="25"/>
      <c r="I2464" s="25"/>
      <c r="J2464" s="25"/>
    </row>
    <row r="2465" spans="3:10" x14ac:dyDescent="0.3">
      <c r="C2465" s="159"/>
      <c r="D2465" s="24"/>
      <c r="E2465" s="25"/>
      <c r="F2465" s="25"/>
      <c r="G2465" s="25"/>
      <c r="H2465" s="25"/>
      <c r="I2465" s="25"/>
      <c r="J2465" s="25"/>
    </row>
    <row r="2466" spans="3:10" x14ac:dyDescent="0.3">
      <c r="C2466" s="159"/>
      <c r="D2466" s="24"/>
      <c r="E2466" s="25"/>
      <c r="F2466" s="25"/>
      <c r="G2466" s="25"/>
      <c r="H2466" s="25"/>
      <c r="I2466" s="25"/>
      <c r="J2466" s="25"/>
    </row>
    <row r="2467" spans="3:10" x14ac:dyDescent="0.3">
      <c r="C2467" s="159"/>
      <c r="D2467" s="24"/>
      <c r="E2467" s="25"/>
      <c r="F2467" s="25"/>
      <c r="G2467" s="25"/>
      <c r="H2467" s="25"/>
      <c r="I2467" s="25"/>
      <c r="J2467" s="25"/>
    </row>
    <row r="2468" spans="3:10" x14ac:dyDescent="0.3">
      <c r="C2468" s="159"/>
      <c r="D2468" s="24"/>
      <c r="E2468" s="25"/>
      <c r="F2468" s="25"/>
      <c r="G2468" s="25"/>
      <c r="H2468" s="25"/>
      <c r="I2468" s="25"/>
      <c r="J2468" s="25"/>
    </row>
    <row r="2469" spans="3:10" x14ac:dyDescent="0.3">
      <c r="C2469" s="159"/>
      <c r="D2469" s="24"/>
      <c r="E2469" s="25"/>
      <c r="F2469" s="25"/>
      <c r="G2469" s="25"/>
      <c r="H2469" s="25"/>
      <c r="I2469" s="25"/>
      <c r="J2469" s="25"/>
    </row>
    <row r="2470" spans="3:10" x14ac:dyDescent="0.3">
      <c r="C2470" s="159"/>
      <c r="D2470" s="24"/>
      <c r="E2470" s="25"/>
      <c r="F2470" s="25"/>
      <c r="G2470" s="25"/>
      <c r="H2470" s="25"/>
      <c r="I2470" s="25"/>
      <c r="J2470" s="25"/>
    </row>
    <row r="2471" spans="3:10" x14ac:dyDescent="0.3">
      <c r="C2471" s="159"/>
      <c r="D2471" s="24"/>
      <c r="E2471" s="25"/>
      <c r="F2471" s="25"/>
      <c r="G2471" s="25"/>
      <c r="H2471" s="25"/>
      <c r="I2471" s="25"/>
      <c r="J2471" s="25"/>
    </row>
    <row r="2472" spans="3:10" x14ac:dyDescent="0.3">
      <c r="C2472" s="159"/>
      <c r="D2472" s="24"/>
      <c r="E2472" s="25"/>
      <c r="F2472" s="25"/>
      <c r="G2472" s="25"/>
      <c r="H2472" s="25"/>
      <c r="I2472" s="25"/>
      <c r="J2472" s="25"/>
    </row>
    <row r="2473" spans="3:10" x14ac:dyDescent="0.3">
      <c r="C2473" s="159"/>
      <c r="D2473" s="24"/>
      <c r="E2473" s="25"/>
      <c r="F2473" s="25"/>
      <c r="G2473" s="25"/>
      <c r="H2473" s="25"/>
      <c r="I2473" s="25"/>
      <c r="J2473" s="25"/>
    </row>
    <row r="2474" spans="3:10" x14ac:dyDescent="0.3">
      <c r="C2474" s="159"/>
      <c r="D2474" s="24"/>
      <c r="E2474" s="25"/>
      <c r="F2474" s="25"/>
      <c r="G2474" s="25"/>
      <c r="H2474" s="25"/>
      <c r="I2474" s="25"/>
      <c r="J2474" s="25"/>
    </row>
    <row r="2475" spans="3:10" x14ac:dyDescent="0.3">
      <c r="C2475" s="159"/>
      <c r="D2475" s="24"/>
      <c r="E2475" s="25"/>
      <c r="F2475" s="25"/>
      <c r="G2475" s="25"/>
      <c r="H2475" s="25"/>
      <c r="I2475" s="25"/>
      <c r="J2475" s="25"/>
    </row>
    <row r="2476" spans="3:10" x14ac:dyDescent="0.3">
      <c r="C2476" s="159"/>
      <c r="D2476" s="24"/>
      <c r="E2476" s="25"/>
      <c r="F2476" s="25"/>
      <c r="G2476" s="25"/>
      <c r="H2476" s="25"/>
      <c r="I2476" s="25"/>
      <c r="J2476" s="25"/>
    </row>
    <row r="2477" spans="3:10" x14ac:dyDescent="0.3">
      <c r="C2477" s="159"/>
      <c r="D2477" s="24"/>
      <c r="E2477" s="25"/>
      <c r="F2477" s="25"/>
      <c r="G2477" s="25"/>
      <c r="H2477" s="25"/>
      <c r="I2477" s="25"/>
      <c r="J2477" s="25"/>
    </row>
    <row r="2478" spans="3:10" x14ac:dyDescent="0.3">
      <c r="C2478" s="159"/>
      <c r="D2478" s="24"/>
      <c r="E2478" s="25"/>
      <c r="F2478" s="25"/>
      <c r="G2478" s="25"/>
      <c r="H2478" s="25"/>
      <c r="I2478" s="25"/>
      <c r="J2478" s="25"/>
    </row>
    <row r="2479" spans="3:10" x14ac:dyDescent="0.3">
      <c r="C2479" s="159"/>
      <c r="D2479" s="24"/>
      <c r="E2479" s="25"/>
      <c r="F2479" s="25"/>
      <c r="G2479" s="25"/>
      <c r="H2479" s="25"/>
      <c r="I2479" s="25"/>
      <c r="J2479" s="25"/>
    </row>
    <row r="2480" spans="3:10" x14ac:dyDescent="0.3">
      <c r="C2480" s="159"/>
      <c r="D2480" s="24"/>
      <c r="E2480" s="25"/>
      <c r="F2480" s="25"/>
      <c r="G2480" s="25"/>
      <c r="H2480" s="25"/>
      <c r="I2480" s="25"/>
      <c r="J2480" s="25"/>
    </row>
    <row r="2481" spans="3:10" x14ac:dyDescent="0.3">
      <c r="C2481" s="159"/>
      <c r="D2481" s="24"/>
      <c r="E2481" s="25"/>
      <c r="F2481" s="25"/>
      <c r="G2481" s="25"/>
      <c r="H2481" s="25"/>
      <c r="I2481" s="25"/>
      <c r="J2481" s="25"/>
    </row>
    <row r="2482" spans="3:10" x14ac:dyDescent="0.3">
      <c r="C2482" s="159"/>
      <c r="D2482" s="24"/>
      <c r="E2482" s="25"/>
      <c r="F2482" s="25"/>
      <c r="G2482" s="25"/>
      <c r="H2482" s="25"/>
      <c r="I2482" s="25"/>
      <c r="J2482" s="25"/>
    </row>
    <row r="2483" spans="3:10" x14ac:dyDescent="0.3">
      <c r="C2483" s="159"/>
      <c r="D2483" s="24"/>
      <c r="E2483" s="25"/>
      <c r="F2483" s="25"/>
      <c r="G2483" s="25"/>
      <c r="H2483" s="25"/>
      <c r="I2483" s="25"/>
      <c r="J2483" s="25"/>
    </row>
    <row r="2484" spans="3:10" x14ac:dyDescent="0.3">
      <c r="C2484" s="159"/>
      <c r="D2484" s="24"/>
      <c r="E2484" s="25"/>
      <c r="F2484" s="25"/>
      <c r="G2484" s="25"/>
      <c r="H2484" s="25"/>
      <c r="I2484" s="25"/>
      <c r="J2484" s="25"/>
    </row>
    <row r="2485" spans="3:10" x14ac:dyDescent="0.3">
      <c r="C2485" s="159"/>
      <c r="D2485" s="24"/>
      <c r="E2485" s="25"/>
      <c r="F2485" s="25"/>
      <c r="G2485" s="25"/>
      <c r="H2485" s="25"/>
      <c r="I2485" s="25"/>
      <c r="J2485" s="25"/>
    </row>
    <row r="2486" spans="3:10" x14ac:dyDescent="0.3">
      <c r="C2486" s="159"/>
      <c r="D2486" s="24"/>
      <c r="E2486" s="25"/>
      <c r="F2486" s="25"/>
      <c r="G2486" s="25"/>
      <c r="H2486" s="25"/>
      <c r="I2486" s="25"/>
      <c r="J2486" s="25"/>
    </row>
    <row r="2487" spans="3:10" x14ac:dyDescent="0.3">
      <c r="C2487" s="159"/>
      <c r="D2487" s="24"/>
      <c r="E2487" s="25"/>
      <c r="F2487" s="25"/>
      <c r="G2487" s="25"/>
      <c r="H2487" s="25"/>
      <c r="I2487" s="25"/>
      <c r="J2487" s="25"/>
    </row>
    <row r="2488" spans="3:10" x14ac:dyDescent="0.3">
      <c r="C2488" s="159"/>
      <c r="D2488" s="24"/>
      <c r="E2488" s="25"/>
      <c r="F2488" s="25"/>
      <c r="G2488" s="25"/>
      <c r="H2488" s="25"/>
      <c r="I2488" s="25"/>
      <c r="J2488" s="25"/>
    </row>
    <row r="2489" spans="3:10" x14ac:dyDescent="0.3">
      <c r="C2489" s="159"/>
      <c r="D2489" s="24"/>
      <c r="E2489" s="25"/>
      <c r="F2489" s="25"/>
      <c r="G2489" s="25"/>
      <c r="H2489" s="25"/>
      <c r="I2489" s="25"/>
      <c r="J2489" s="25"/>
    </row>
    <row r="2490" spans="3:10" x14ac:dyDescent="0.3">
      <c r="C2490" s="159"/>
      <c r="D2490" s="24"/>
      <c r="E2490" s="25"/>
      <c r="F2490" s="25"/>
      <c r="G2490" s="25"/>
      <c r="H2490" s="25"/>
      <c r="I2490" s="25"/>
      <c r="J2490" s="25"/>
    </row>
    <row r="2491" spans="3:10" x14ac:dyDescent="0.3">
      <c r="C2491" s="159"/>
      <c r="D2491" s="24"/>
      <c r="E2491" s="25"/>
      <c r="F2491" s="25"/>
      <c r="G2491" s="25"/>
      <c r="H2491" s="25"/>
      <c r="I2491" s="25"/>
      <c r="J2491" s="25"/>
    </row>
    <row r="2492" spans="3:10" x14ac:dyDescent="0.3">
      <c r="C2492" s="159"/>
      <c r="D2492" s="24"/>
      <c r="E2492" s="25"/>
      <c r="F2492" s="25"/>
      <c r="G2492" s="25"/>
      <c r="H2492" s="25"/>
      <c r="I2492" s="25"/>
      <c r="J2492" s="25"/>
    </row>
    <row r="2493" spans="3:10" x14ac:dyDescent="0.3">
      <c r="C2493" s="159"/>
      <c r="D2493" s="24"/>
      <c r="E2493" s="25"/>
      <c r="F2493" s="25"/>
      <c r="G2493" s="25"/>
      <c r="H2493" s="25"/>
      <c r="I2493" s="25"/>
      <c r="J2493" s="25"/>
    </row>
    <row r="2494" spans="3:10" x14ac:dyDescent="0.3">
      <c r="C2494" s="159"/>
      <c r="D2494" s="24"/>
      <c r="E2494" s="25"/>
      <c r="F2494" s="25"/>
      <c r="G2494" s="25"/>
      <c r="H2494" s="25"/>
      <c r="I2494" s="25"/>
      <c r="J2494" s="25"/>
    </row>
    <row r="2495" spans="3:10" x14ac:dyDescent="0.3">
      <c r="C2495" s="159"/>
      <c r="D2495" s="24"/>
      <c r="E2495" s="25"/>
      <c r="F2495" s="25"/>
      <c r="G2495" s="25"/>
      <c r="H2495" s="25"/>
      <c r="I2495" s="25"/>
      <c r="J2495" s="25"/>
    </row>
    <row r="2496" spans="3:10" x14ac:dyDescent="0.3">
      <c r="C2496" s="159"/>
      <c r="D2496" s="24"/>
      <c r="E2496" s="25"/>
      <c r="F2496" s="25"/>
      <c r="G2496" s="25"/>
      <c r="H2496" s="25"/>
      <c r="I2496" s="25"/>
      <c r="J2496" s="25"/>
    </row>
    <row r="2497" spans="3:10" x14ac:dyDescent="0.3">
      <c r="C2497" s="159"/>
      <c r="D2497" s="24"/>
      <c r="E2497" s="25"/>
      <c r="F2497" s="25"/>
      <c r="G2497" s="25"/>
      <c r="H2497" s="25"/>
      <c r="I2497" s="25"/>
      <c r="J2497" s="25"/>
    </row>
    <row r="2498" spans="3:10" x14ac:dyDescent="0.3">
      <c r="C2498" s="159"/>
      <c r="D2498" s="24"/>
      <c r="E2498" s="25"/>
      <c r="F2498" s="25"/>
      <c r="G2498" s="25"/>
      <c r="H2498" s="25"/>
      <c r="I2498" s="25"/>
      <c r="J2498" s="25"/>
    </row>
    <row r="2499" spans="3:10" x14ac:dyDescent="0.3">
      <c r="C2499" s="159"/>
      <c r="D2499" s="24"/>
      <c r="E2499" s="25"/>
      <c r="F2499" s="25"/>
      <c r="G2499" s="25"/>
      <c r="H2499" s="25"/>
      <c r="I2499" s="25"/>
      <c r="J2499" s="25"/>
    </row>
    <row r="2500" spans="3:10" x14ac:dyDescent="0.3">
      <c r="C2500" s="159"/>
      <c r="D2500" s="24"/>
      <c r="E2500" s="25"/>
      <c r="F2500" s="25"/>
      <c r="G2500" s="25"/>
      <c r="H2500" s="25"/>
      <c r="I2500" s="25"/>
      <c r="J2500" s="25"/>
    </row>
    <row r="2501" spans="3:10" x14ac:dyDescent="0.3">
      <c r="C2501" s="159"/>
      <c r="D2501" s="24"/>
      <c r="E2501" s="25"/>
      <c r="F2501" s="25"/>
      <c r="G2501" s="25"/>
      <c r="H2501" s="25"/>
      <c r="I2501" s="25"/>
      <c r="J2501" s="25"/>
    </row>
    <row r="2502" spans="3:10" x14ac:dyDescent="0.3">
      <c r="C2502" s="159"/>
      <c r="D2502" s="24"/>
      <c r="E2502" s="25"/>
      <c r="F2502" s="25"/>
      <c r="G2502" s="25"/>
      <c r="H2502" s="25"/>
      <c r="I2502" s="25"/>
      <c r="J2502" s="25"/>
    </row>
    <row r="2503" spans="3:10" x14ac:dyDescent="0.3">
      <c r="C2503" s="159"/>
      <c r="D2503" s="24"/>
      <c r="E2503" s="25"/>
      <c r="F2503" s="25"/>
      <c r="G2503" s="25"/>
      <c r="H2503" s="25"/>
      <c r="I2503" s="25"/>
      <c r="J2503" s="25"/>
    </row>
    <row r="2504" spans="3:10" x14ac:dyDescent="0.3">
      <c r="C2504" s="159"/>
      <c r="D2504" s="24"/>
      <c r="E2504" s="25"/>
      <c r="F2504" s="25"/>
      <c r="G2504" s="25"/>
      <c r="H2504" s="25"/>
      <c r="I2504" s="25"/>
      <c r="J2504" s="25"/>
    </row>
    <row r="2505" spans="3:10" x14ac:dyDescent="0.3">
      <c r="C2505" s="159"/>
      <c r="D2505" s="24"/>
      <c r="E2505" s="25"/>
      <c r="F2505" s="25"/>
      <c r="G2505" s="25"/>
      <c r="H2505" s="25"/>
      <c r="I2505" s="25"/>
      <c r="J2505" s="25"/>
    </row>
    <row r="2506" spans="3:10" x14ac:dyDescent="0.3">
      <c r="C2506" s="159"/>
      <c r="D2506" s="24"/>
      <c r="E2506" s="25"/>
      <c r="F2506" s="25"/>
      <c r="G2506" s="25"/>
      <c r="H2506" s="25"/>
      <c r="I2506" s="25"/>
      <c r="J2506" s="25"/>
    </row>
    <row r="2507" spans="3:10" x14ac:dyDescent="0.3">
      <c r="C2507" s="159"/>
      <c r="D2507" s="24"/>
      <c r="E2507" s="25"/>
      <c r="F2507" s="25"/>
      <c r="G2507" s="25"/>
      <c r="H2507" s="25"/>
      <c r="I2507" s="25"/>
      <c r="J2507" s="25"/>
    </row>
    <row r="2508" spans="3:10" x14ac:dyDescent="0.3">
      <c r="C2508" s="159"/>
      <c r="D2508" s="24"/>
      <c r="E2508" s="25"/>
      <c r="F2508" s="25"/>
      <c r="G2508" s="25"/>
      <c r="H2508" s="25"/>
      <c r="I2508" s="25"/>
      <c r="J2508" s="25"/>
    </row>
    <row r="2509" spans="3:10" x14ac:dyDescent="0.3">
      <c r="C2509" s="159"/>
      <c r="D2509" s="24"/>
      <c r="E2509" s="25"/>
      <c r="F2509" s="25"/>
      <c r="G2509" s="25"/>
      <c r="H2509" s="25"/>
      <c r="I2509" s="25"/>
      <c r="J2509" s="25"/>
    </row>
    <row r="2510" spans="3:10" x14ac:dyDescent="0.3">
      <c r="C2510" s="159"/>
      <c r="D2510" s="24"/>
      <c r="E2510" s="25"/>
      <c r="F2510" s="25"/>
      <c r="G2510" s="25"/>
      <c r="H2510" s="25"/>
      <c r="I2510" s="25"/>
      <c r="J2510" s="25"/>
    </row>
    <row r="2511" spans="3:10" x14ac:dyDescent="0.3">
      <c r="C2511" s="159"/>
      <c r="D2511" s="24"/>
      <c r="E2511" s="25"/>
      <c r="F2511" s="25"/>
      <c r="G2511" s="25"/>
      <c r="H2511" s="25"/>
      <c r="I2511" s="25"/>
      <c r="J2511" s="25"/>
    </row>
    <row r="2512" spans="3:10" x14ac:dyDescent="0.3">
      <c r="C2512" s="159"/>
      <c r="D2512" s="24"/>
      <c r="E2512" s="25"/>
      <c r="F2512" s="25"/>
      <c r="G2512" s="25"/>
      <c r="H2512" s="25"/>
      <c r="I2512" s="25"/>
      <c r="J2512" s="25"/>
    </row>
    <row r="2513" spans="3:10" x14ac:dyDescent="0.3">
      <c r="C2513" s="159"/>
      <c r="D2513" s="24"/>
      <c r="E2513" s="25"/>
      <c r="F2513" s="25"/>
      <c r="G2513" s="25"/>
      <c r="H2513" s="25"/>
      <c r="I2513" s="25"/>
      <c r="J2513" s="25"/>
    </row>
    <row r="2514" spans="3:10" x14ac:dyDescent="0.3">
      <c r="C2514" s="159"/>
      <c r="D2514" s="24"/>
      <c r="E2514" s="25"/>
      <c r="F2514" s="25"/>
      <c r="G2514" s="25"/>
      <c r="H2514" s="25"/>
      <c r="I2514" s="25"/>
      <c r="J2514" s="25"/>
    </row>
    <row r="2515" spans="3:10" x14ac:dyDescent="0.3">
      <c r="C2515" s="159"/>
      <c r="D2515" s="24"/>
      <c r="E2515" s="25"/>
      <c r="F2515" s="25"/>
      <c r="G2515" s="25"/>
      <c r="H2515" s="25"/>
      <c r="I2515" s="25"/>
      <c r="J2515" s="25"/>
    </row>
    <row r="2516" spans="3:10" x14ac:dyDescent="0.3">
      <c r="C2516" s="159"/>
      <c r="D2516" s="24"/>
      <c r="E2516" s="25"/>
      <c r="F2516" s="25"/>
      <c r="G2516" s="25"/>
      <c r="H2516" s="25"/>
      <c r="I2516" s="25"/>
      <c r="J2516" s="25"/>
    </row>
    <row r="2517" spans="3:10" x14ac:dyDescent="0.3">
      <c r="C2517" s="159"/>
      <c r="D2517" s="24"/>
      <c r="E2517" s="25"/>
      <c r="F2517" s="25"/>
      <c r="G2517" s="25"/>
      <c r="H2517" s="25"/>
      <c r="I2517" s="25"/>
      <c r="J2517" s="25"/>
    </row>
    <row r="2518" spans="3:10" x14ac:dyDescent="0.3">
      <c r="C2518" s="159"/>
      <c r="D2518" s="24"/>
      <c r="E2518" s="25"/>
      <c r="F2518" s="25"/>
      <c r="G2518" s="25"/>
      <c r="H2518" s="25"/>
      <c r="I2518" s="25"/>
      <c r="J2518" s="25"/>
    </row>
    <row r="2519" spans="3:10" x14ac:dyDescent="0.3">
      <c r="C2519" s="159"/>
      <c r="D2519" s="24"/>
      <c r="E2519" s="25"/>
      <c r="F2519" s="25"/>
      <c r="G2519" s="25"/>
      <c r="H2519" s="25"/>
      <c r="I2519" s="25"/>
      <c r="J2519" s="25"/>
    </row>
    <row r="2520" spans="3:10" x14ac:dyDescent="0.3">
      <c r="C2520" s="159"/>
      <c r="D2520" s="24"/>
      <c r="E2520" s="25"/>
      <c r="F2520" s="25"/>
      <c r="G2520" s="25"/>
      <c r="H2520" s="25"/>
      <c r="I2520" s="25"/>
      <c r="J2520" s="25"/>
    </row>
    <row r="2521" spans="3:10" x14ac:dyDescent="0.3">
      <c r="C2521" s="159"/>
      <c r="D2521" s="24"/>
      <c r="E2521" s="25"/>
      <c r="F2521" s="25"/>
      <c r="G2521" s="25"/>
      <c r="H2521" s="25"/>
      <c r="I2521" s="25"/>
      <c r="J2521" s="25"/>
    </row>
    <row r="2522" spans="3:10" x14ac:dyDescent="0.3">
      <c r="C2522" s="159"/>
      <c r="D2522" s="24"/>
      <c r="E2522" s="25"/>
      <c r="F2522" s="25"/>
      <c r="G2522" s="25"/>
      <c r="H2522" s="25"/>
      <c r="I2522" s="25"/>
      <c r="J2522" s="25"/>
    </row>
    <row r="2523" spans="3:10" x14ac:dyDescent="0.3">
      <c r="C2523" s="159"/>
      <c r="D2523" s="24"/>
      <c r="E2523" s="25"/>
      <c r="F2523" s="25"/>
      <c r="G2523" s="25"/>
      <c r="H2523" s="25"/>
      <c r="I2523" s="25"/>
      <c r="J2523" s="25"/>
    </row>
    <row r="2524" spans="3:10" x14ac:dyDescent="0.3">
      <c r="C2524" s="159"/>
      <c r="D2524" s="24"/>
      <c r="E2524" s="25"/>
      <c r="F2524" s="25"/>
      <c r="G2524" s="25"/>
      <c r="H2524" s="25"/>
      <c r="I2524" s="25"/>
      <c r="J2524" s="25"/>
    </row>
    <row r="2525" spans="3:10" x14ac:dyDescent="0.3">
      <c r="C2525" s="159"/>
      <c r="D2525" s="24"/>
      <c r="E2525" s="25"/>
      <c r="F2525" s="25"/>
      <c r="G2525" s="25"/>
      <c r="H2525" s="25"/>
      <c r="I2525" s="25"/>
      <c r="J2525" s="25"/>
    </row>
    <row r="2526" spans="3:10" x14ac:dyDescent="0.3">
      <c r="C2526" s="159"/>
      <c r="D2526" s="24"/>
      <c r="E2526" s="25"/>
      <c r="F2526" s="25"/>
      <c r="G2526" s="25"/>
      <c r="H2526" s="25"/>
      <c r="I2526" s="25"/>
      <c r="J2526" s="25"/>
    </row>
    <row r="2527" spans="3:10" x14ac:dyDescent="0.3">
      <c r="C2527" s="159"/>
      <c r="D2527" s="24"/>
      <c r="E2527" s="25"/>
      <c r="F2527" s="25"/>
      <c r="G2527" s="25"/>
      <c r="H2527" s="25"/>
      <c r="I2527" s="25"/>
      <c r="J2527" s="25"/>
    </row>
    <row r="2528" spans="3:10" x14ac:dyDescent="0.3">
      <c r="C2528" s="159"/>
      <c r="D2528" s="24"/>
      <c r="E2528" s="25"/>
      <c r="F2528" s="25"/>
      <c r="G2528" s="25"/>
      <c r="H2528" s="25"/>
      <c r="I2528" s="25"/>
      <c r="J2528" s="25"/>
    </row>
    <row r="2529" spans="3:10" x14ac:dyDescent="0.3">
      <c r="C2529" s="159"/>
      <c r="D2529" s="24"/>
      <c r="E2529" s="25"/>
      <c r="F2529" s="25"/>
      <c r="G2529" s="25"/>
      <c r="H2529" s="25"/>
      <c r="I2529" s="25"/>
      <c r="J2529" s="25"/>
    </row>
    <row r="2530" spans="3:10" x14ac:dyDescent="0.3">
      <c r="C2530" s="159"/>
      <c r="D2530" s="24"/>
      <c r="E2530" s="25"/>
      <c r="F2530" s="25"/>
      <c r="G2530" s="25"/>
      <c r="H2530" s="25"/>
      <c r="I2530" s="25"/>
      <c r="J2530" s="25"/>
    </row>
    <row r="2531" spans="3:10" x14ac:dyDescent="0.3">
      <c r="C2531" s="159"/>
      <c r="D2531" s="24"/>
      <c r="E2531" s="25"/>
      <c r="F2531" s="25"/>
      <c r="G2531" s="25"/>
      <c r="H2531" s="25"/>
      <c r="I2531" s="25"/>
      <c r="J2531" s="25"/>
    </row>
    <row r="2532" spans="3:10" x14ac:dyDescent="0.3">
      <c r="C2532" s="159"/>
      <c r="D2532" s="24"/>
      <c r="E2532" s="25"/>
      <c r="F2532" s="25"/>
      <c r="G2532" s="25"/>
      <c r="H2532" s="25"/>
      <c r="I2532" s="25"/>
      <c r="J2532" s="25"/>
    </row>
    <row r="2533" spans="3:10" x14ac:dyDescent="0.3">
      <c r="C2533" s="159"/>
      <c r="D2533" s="24"/>
      <c r="E2533" s="25"/>
      <c r="F2533" s="25"/>
      <c r="G2533" s="25"/>
      <c r="H2533" s="25"/>
      <c r="I2533" s="25"/>
      <c r="J2533" s="25"/>
    </row>
    <row r="2534" spans="3:10" x14ac:dyDescent="0.3">
      <c r="C2534" s="159"/>
      <c r="D2534" s="24"/>
      <c r="E2534" s="25"/>
      <c r="F2534" s="25"/>
      <c r="G2534" s="25"/>
      <c r="H2534" s="25"/>
      <c r="I2534" s="25"/>
      <c r="J2534" s="25"/>
    </row>
    <row r="2535" spans="3:10" x14ac:dyDescent="0.3">
      <c r="C2535" s="159"/>
      <c r="D2535" s="24"/>
      <c r="E2535" s="25"/>
      <c r="F2535" s="25"/>
      <c r="G2535" s="25"/>
      <c r="H2535" s="25"/>
      <c r="I2535" s="25"/>
      <c r="J2535" s="25"/>
    </row>
    <row r="2536" spans="3:10" x14ac:dyDescent="0.3">
      <c r="C2536" s="159"/>
      <c r="D2536" s="24"/>
      <c r="E2536" s="25"/>
      <c r="F2536" s="25"/>
      <c r="G2536" s="25"/>
      <c r="H2536" s="25"/>
      <c r="I2536" s="25"/>
      <c r="J2536" s="25"/>
    </row>
    <row r="2537" spans="3:10" x14ac:dyDescent="0.3">
      <c r="C2537" s="159"/>
      <c r="D2537" s="24"/>
      <c r="E2537" s="25"/>
      <c r="F2537" s="25"/>
      <c r="G2537" s="25"/>
      <c r="H2537" s="25"/>
      <c r="I2537" s="25"/>
      <c r="J2537" s="25"/>
    </row>
    <row r="2538" spans="3:10" x14ac:dyDescent="0.3">
      <c r="C2538" s="159"/>
      <c r="D2538" s="24"/>
      <c r="E2538" s="25"/>
      <c r="F2538" s="25"/>
      <c r="G2538" s="25"/>
      <c r="H2538" s="25"/>
      <c r="I2538" s="25"/>
      <c r="J2538" s="25"/>
    </row>
    <row r="2539" spans="3:10" x14ac:dyDescent="0.3">
      <c r="C2539" s="159"/>
      <c r="D2539" s="24"/>
      <c r="E2539" s="25"/>
      <c r="F2539" s="25"/>
      <c r="G2539" s="25"/>
      <c r="H2539" s="25"/>
      <c r="I2539" s="25"/>
      <c r="J2539" s="25"/>
    </row>
    <row r="2540" spans="3:10" x14ac:dyDescent="0.3">
      <c r="C2540" s="159"/>
      <c r="D2540" s="24"/>
      <c r="E2540" s="25"/>
      <c r="F2540" s="25"/>
      <c r="G2540" s="25"/>
      <c r="H2540" s="25"/>
      <c r="I2540" s="25"/>
      <c r="J2540" s="25"/>
    </row>
    <row r="2541" spans="3:10" x14ac:dyDescent="0.3">
      <c r="C2541" s="159"/>
      <c r="D2541" s="24"/>
      <c r="E2541" s="25"/>
      <c r="F2541" s="25"/>
      <c r="G2541" s="25"/>
      <c r="H2541" s="25"/>
      <c r="I2541" s="25"/>
      <c r="J2541" s="25"/>
    </row>
    <row r="2542" spans="3:10" x14ac:dyDescent="0.3">
      <c r="C2542" s="159"/>
      <c r="D2542" s="24"/>
      <c r="E2542" s="25"/>
      <c r="F2542" s="25"/>
      <c r="G2542" s="25"/>
      <c r="H2542" s="25"/>
      <c r="I2542" s="25"/>
      <c r="J2542" s="25"/>
    </row>
    <row r="2543" spans="3:10" x14ac:dyDescent="0.3">
      <c r="C2543" s="159"/>
      <c r="D2543" s="24"/>
      <c r="E2543" s="25"/>
      <c r="F2543" s="25"/>
      <c r="G2543" s="25"/>
      <c r="H2543" s="25"/>
      <c r="I2543" s="25"/>
      <c r="J2543" s="25"/>
    </row>
    <row r="2544" spans="3:10" x14ac:dyDescent="0.3">
      <c r="C2544" s="159"/>
      <c r="D2544" s="24"/>
      <c r="E2544" s="25"/>
      <c r="F2544" s="25"/>
      <c r="G2544" s="25"/>
      <c r="H2544" s="25"/>
      <c r="I2544" s="25"/>
      <c r="J2544" s="25"/>
    </row>
    <row r="2545" spans="3:10" x14ac:dyDescent="0.3">
      <c r="C2545" s="159"/>
      <c r="D2545" s="24"/>
      <c r="E2545" s="25"/>
      <c r="F2545" s="25"/>
      <c r="G2545" s="25"/>
      <c r="H2545" s="25"/>
      <c r="I2545" s="25"/>
      <c r="J2545" s="25"/>
    </row>
    <row r="2546" spans="3:10" x14ac:dyDescent="0.3">
      <c r="C2546" s="159"/>
      <c r="D2546" s="24"/>
      <c r="E2546" s="25"/>
      <c r="F2546" s="25"/>
      <c r="G2546" s="25"/>
      <c r="H2546" s="25"/>
      <c r="I2546" s="25"/>
      <c r="J2546" s="25"/>
    </row>
    <row r="2547" spans="3:10" x14ac:dyDescent="0.3">
      <c r="C2547" s="159"/>
      <c r="D2547" s="24"/>
      <c r="E2547" s="25"/>
      <c r="F2547" s="25"/>
      <c r="G2547" s="25"/>
      <c r="H2547" s="25"/>
      <c r="I2547" s="25"/>
      <c r="J2547" s="25"/>
    </row>
    <row r="2548" spans="3:10" x14ac:dyDescent="0.3">
      <c r="C2548" s="159"/>
      <c r="D2548" s="24"/>
      <c r="E2548" s="25"/>
      <c r="F2548" s="25"/>
      <c r="G2548" s="25"/>
      <c r="H2548" s="25"/>
      <c r="I2548" s="25"/>
      <c r="J2548" s="25"/>
    </row>
    <row r="2549" spans="3:10" x14ac:dyDescent="0.3">
      <c r="C2549" s="159"/>
      <c r="D2549" s="24"/>
      <c r="E2549" s="25"/>
      <c r="F2549" s="25"/>
      <c r="G2549" s="25"/>
      <c r="H2549" s="25"/>
      <c r="I2549" s="25"/>
      <c r="J2549" s="25"/>
    </row>
    <row r="2550" spans="3:10" x14ac:dyDescent="0.3">
      <c r="C2550" s="159"/>
      <c r="D2550" s="24"/>
      <c r="E2550" s="25"/>
      <c r="F2550" s="25"/>
      <c r="G2550" s="25"/>
      <c r="H2550" s="25"/>
      <c r="I2550" s="25"/>
      <c r="J2550" s="25"/>
    </row>
    <row r="2551" spans="3:10" x14ac:dyDescent="0.3">
      <c r="C2551" s="159"/>
      <c r="D2551" s="24"/>
      <c r="E2551" s="25"/>
      <c r="F2551" s="25"/>
      <c r="G2551" s="25"/>
      <c r="H2551" s="25"/>
      <c r="I2551" s="25"/>
      <c r="J2551" s="25"/>
    </row>
    <row r="2552" spans="3:10" x14ac:dyDescent="0.3">
      <c r="C2552" s="159"/>
      <c r="D2552" s="24"/>
      <c r="E2552" s="25"/>
      <c r="F2552" s="25"/>
      <c r="G2552" s="25"/>
      <c r="H2552" s="25"/>
      <c r="I2552" s="25"/>
      <c r="J2552" s="25"/>
    </row>
    <row r="2553" spans="3:10" x14ac:dyDescent="0.3">
      <c r="C2553" s="159"/>
      <c r="D2553" s="24"/>
      <c r="E2553" s="25"/>
      <c r="F2553" s="25"/>
      <c r="G2553" s="25"/>
      <c r="H2553" s="25"/>
      <c r="I2553" s="25"/>
      <c r="J2553" s="25"/>
    </row>
    <row r="2554" spans="3:10" x14ac:dyDescent="0.3">
      <c r="C2554" s="159"/>
      <c r="D2554" s="24"/>
      <c r="E2554" s="25"/>
      <c r="F2554" s="25"/>
      <c r="G2554" s="25"/>
      <c r="H2554" s="25"/>
      <c r="I2554" s="25"/>
      <c r="J2554" s="25"/>
    </row>
    <row r="2555" spans="3:10" x14ac:dyDescent="0.3">
      <c r="C2555" s="159"/>
      <c r="D2555" s="24"/>
      <c r="E2555" s="25"/>
      <c r="F2555" s="25"/>
      <c r="G2555" s="25"/>
      <c r="H2555" s="25"/>
      <c r="I2555" s="25"/>
      <c r="J2555" s="25"/>
    </row>
    <row r="2556" spans="3:10" x14ac:dyDescent="0.3">
      <c r="C2556" s="159"/>
      <c r="D2556" s="24"/>
      <c r="E2556" s="25"/>
      <c r="F2556" s="25"/>
      <c r="G2556" s="25"/>
      <c r="H2556" s="25"/>
      <c r="I2556" s="25"/>
      <c r="J2556" s="25"/>
    </row>
    <row r="2557" spans="3:10" x14ac:dyDescent="0.3">
      <c r="C2557" s="159"/>
      <c r="D2557" s="24"/>
      <c r="E2557" s="25"/>
      <c r="F2557" s="25"/>
      <c r="G2557" s="25"/>
      <c r="H2557" s="25"/>
      <c r="I2557" s="25"/>
      <c r="J2557" s="25"/>
    </row>
    <row r="2558" spans="3:10" x14ac:dyDescent="0.3">
      <c r="C2558" s="159"/>
      <c r="D2558" s="24"/>
      <c r="E2558" s="25"/>
      <c r="F2558" s="25"/>
      <c r="G2558" s="25"/>
      <c r="H2558" s="25"/>
      <c r="I2558" s="25"/>
      <c r="J2558" s="25"/>
    </row>
    <row r="2559" spans="3:10" x14ac:dyDescent="0.3">
      <c r="C2559" s="159"/>
      <c r="D2559" s="24"/>
      <c r="E2559" s="25"/>
      <c r="F2559" s="25"/>
      <c r="G2559" s="25"/>
      <c r="H2559" s="25"/>
      <c r="I2559" s="25"/>
      <c r="J2559" s="25"/>
    </row>
    <row r="2560" spans="3:10" x14ac:dyDescent="0.3">
      <c r="C2560" s="159"/>
      <c r="D2560" s="24"/>
      <c r="E2560" s="25"/>
      <c r="F2560" s="25"/>
      <c r="G2560" s="25"/>
      <c r="H2560" s="25"/>
      <c r="I2560" s="25"/>
      <c r="J2560" s="25"/>
    </row>
    <row r="2561" spans="3:10" x14ac:dyDescent="0.3">
      <c r="C2561" s="159"/>
      <c r="D2561" s="24"/>
      <c r="E2561" s="25"/>
      <c r="F2561" s="25"/>
      <c r="G2561" s="25"/>
      <c r="H2561" s="25"/>
      <c r="I2561" s="25"/>
      <c r="J2561" s="25"/>
    </row>
    <row r="2562" spans="3:10" x14ac:dyDescent="0.3">
      <c r="C2562" s="159"/>
      <c r="D2562" s="24"/>
      <c r="E2562" s="25"/>
      <c r="F2562" s="25"/>
      <c r="G2562" s="25"/>
      <c r="H2562" s="25"/>
      <c r="I2562" s="25"/>
      <c r="J2562" s="25"/>
    </row>
    <row r="2563" spans="3:10" x14ac:dyDescent="0.3">
      <c r="C2563" s="159"/>
      <c r="D2563" s="24"/>
      <c r="E2563" s="25"/>
      <c r="F2563" s="25"/>
      <c r="G2563" s="25"/>
      <c r="H2563" s="25"/>
      <c r="I2563" s="25"/>
      <c r="J2563" s="25"/>
    </row>
    <row r="2564" spans="3:10" x14ac:dyDescent="0.3">
      <c r="C2564" s="159"/>
      <c r="D2564" s="24"/>
      <c r="E2564" s="25"/>
      <c r="F2564" s="25"/>
      <c r="G2564" s="25"/>
      <c r="H2564" s="25"/>
      <c r="I2564" s="25"/>
      <c r="J2564" s="25"/>
    </row>
    <row r="2565" spans="3:10" x14ac:dyDescent="0.3">
      <c r="C2565" s="159"/>
      <c r="D2565" s="24"/>
      <c r="E2565" s="25"/>
      <c r="F2565" s="25"/>
      <c r="G2565" s="25"/>
      <c r="H2565" s="25"/>
      <c r="I2565" s="25"/>
      <c r="J2565" s="25"/>
    </row>
    <row r="2566" spans="3:10" x14ac:dyDescent="0.3">
      <c r="C2566" s="159"/>
      <c r="D2566" s="24"/>
      <c r="E2566" s="25"/>
      <c r="F2566" s="25"/>
      <c r="G2566" s="25"/>
      <c r="H2566" s="25"/>
      <c r="I2566" s="25"/>
      <c r="J2566" s="25"/>
    </row>
    <row r="2567" spans="3:10" x14ac:dyDescent="0.3">
      <c r="C2567" s="159"/>
      <c r="D2567" s="24"/>
      <c r="E2567" s="25"/>
      <c r="F2567" s="25"/>
      <c r="G2567" s="25"/>
      <c r="H2567" s="25"/>
      <c r="I2567" s="25"/>
      <c r="J2567" s="25"/>
    </row>
    <row r="2568" spans="3:10" x14ac:dyDescent="0.3">
      <c r="C2568" s="159"/>
      <c r="D2568" s="24"/>
      <c r="E2568" s="25"/>
      <c r="F2568" s="25"/>
      <c r="G2568" s="25"/>
      <c r="H2568" s="25"/>
      <c r="I2568" s="25"/>
      <c r="J2568" s="25"/>
    </row>
    <row r="2569" spans="3:10" x14ac:dyDescent="0.3">
      <c r="C2569" s="159"/>
      <c r="D2569" s="24"/>
      <c r="E2569" s="25"/>
      <c r="F2569" s="25"/>
      <c r="G2569" s="25"/>
      <c r="H2569" s="25"/>
      <c r="I2569" s="25"/>
      <c r="J2569" s="25"/>
    </row>
    <row r="2570" spans="3:10" x14ac:dyDescent="0.3">
      <c r="C2570" s="159"/>
      <c r="D2570" s="24"/>
      <c r="E2570" s="25"/>
      <c r="F2570" s="25"/>
      <c r="G2570" s="25"/>
      <c r="H2570" s="25"/>
      <c r="I2570" s="25"/>
      <c r="J2570" s="25"/>
    </row>
    <row r="2571" spans="3:10" x14ac:dyDescent="0.3">
      <c r="C2571" s="159"/>
      <c r="D2571" s="24"/>
      <c r="E2571" s="25"/>
      <c r="F2571" s="25"/>
      <c r="G2571" s="25"/>
      <c r="H2571" s="25"/>
      <c r="I2571" s="25"/>
      <c r="J2571" s="25"/>
    </row>
    <row r="2572" spans="3:10" x14ac:dyDescent="0.3">
      <c r="C2572" s="159"/>
      <c r="D2572" s="24"/>
      <c r="E2572" s="25"/>
      <c r="F2572" s="25"/>
      <c r="G2572" s="25"/>
      <c r="H2572" s="25"/>
      <c r="I2572" s="25"/>
      <c r="J2572" s="25"/>
    </row>
    <row r="2573" spans="3:10" x14ac:dyDescent="0.3">
      <c r="C2573" s="159"/>
      <c r="D2573" s="24"/>
      <c r="E2573" s="25"/>
      <c r="F2573" s="25"/>
      <c r="G2573" s="25"/>
      <c r="H2573" s="25"/>
      <c r="I2573" s="25"/>
      <c r="J2573" s="25"/>
    </row>
    <row r="2574" spans="3:10" x14ac:dyDescent="0.3">
      <c r="C2574" s="159"/>
      <c r="D2574" s="24"/>
      <c r="E2574" s="25"/>
      <c r="F2574" s="25"/>
      <c r="G2574" s="25"/>
      <c r="H2574" s="25"/>
      <c r="I2574" s="25"/>
      <c r="J2574" s="25"/>
    </row>
    <row r="2575" spans="3:10" x14ac:dyDescent="0.3">
      <c r="C2575" s="159"/>
      <c r="D2575" s="24"/>
      <c r="E2575" s="25"/>
      <c r="F2575" s="25"/>
      <c r="G2575" s="25"/>
      <c r="H2575" s="25"/>
      <c r="I2575" s="25"/>
      <c r="J2575" s="25"/>
    </row>
    <row r="2576" spans="3:10" x14ac:dyDescent="0.3">
      <c r="C2576" s="159"/>
      <c r="D2576" s="24"/>
      <c r="E2576" s="25"/>
      <c r="F2576" s="25"/>
      <c r="G2576" s="25"/>
      <c r="H2576" s="25"/>
      <c r="I2576" s="25"/>
      <c r="J2576" s="25"/>
    </row>
    <row r="2577" spans="3:10" x14ac:dyDescent="0.3">
      <c r="C2577" s="159"/>
      <c r="D2577" s="24"/>
      <c r="E2577" s="25"/>
      <c r="F2577" s="25"/>
      <c r="G2577" s="25"/>
      <c r="H2577" s="25"/>
      <c r="I2577" s="25"/>
      <c r="J2577" s="25"/>
    </row>
    <row r="2578" spans="3:10" x14ac:dyDescent="0.3">
      <c r="C2578" s="159"/>
      <c r="D2578" s="24"/>
      <c r="E2578" s="25"/>
      <c r="F2578" s="25"/>
      <c r="G2578" s="25"/>
      <c r="H2578" s="25"/>
      <c r="I2578" s="25"/>
      <c r="J2578" s="25"/>
    </row>
    <row r="2579" spans="3:10" x14ac:dyDescent="0.3">
      <c r="C2579" s="159"/>
      <c r="D2579" s="24"/>
      <c r="E2579" s="25"/>
      <c r="F2579" s="25"/>
      <c r="G2579" s="25"/>
      <c r="H2579" s="25"/>
      <c r="I2579" s="25"/>
      <c r="J2579" s="25"/>
    </row>
    <row r="2580" spans="3:10" x14ac:dyDescent="0.3">
      <c r="C2580" s="159"/>
      <c r="D2580" s="24"/>
      <c r="E2580" s="25"/>
      <c r="F2580" s="25"/>
      <c r="G2580" s="25"/>
      <c r="H2580" s="25"/>
      <c r="I2580" s="25"/>
      <c r="J2580" s="25"/>
    </row>
    <row r="2581" spans="3:10" x14ac:dyDescent="0.3">
      <c r="C2581" s="159"/>
      <c r="D2581" s="24"/>
      <c r="E2581" s="25"/>
      <c r="F2581" s="25"/>
      <c r="G2581" s="25"/>
      <c r="H2581" s="25"/>
      <c r="I2581" s="25"/>
      <c r="J2581" s="25"/>
    </row>
    <row r="2582" spans="3:10" x14ac:dyDescent="0.3">
      <c r="C2582" s="159"/>
      <c r="D2582" s="24"/>
      <c r="E2582" s="25"/>
      <c r="F2582" s="25"/>
      <c r="G2582" s="25"/>
      <c r="H2582" s="25"/>
      <c r="I2582" s="25"/>
      <c r="J2582" s="25"/>
    </row>
    <row r="2583" spans="3:10" x14ac:dyDescent="0.3">
      <c r="C2583" s="159"/>
      <c r="D2583" s="24"/>
      <c r="E2583" s="25"/>
      <c r="F2583" s="25"/>
      <c r="G2583" s="25"/>
      <c r="H2583" s="25"/>
      <c r="I2583" s="25"/>
      <c r="J2583" s="25"/>
    </row>
    <row r="2584" spans="3:10" x14ac:dyDescent="0.3">
      <c r="C2584" s="159"/>
      <c r="D2584" s="24"/>
      <c r="E2584" s="25"/>
      <c r="F2584" s="25"/>
      <c r="G2584" s="25"/>
      <c r="H2584" s="25"/>
      <c r="I2584" s="25"/>
      <c r="J2584" s="25"/>
    </row>
    <row r="2585" spans="3:10" x14ac:dyDescent="0.3">
      <c r="C2585" s="159"/>
      <c r="D2585" s="24"/>
      <c r="E2585" s="25"/>
      <c r="F2585" s="25"/>
      <c r="G2585" s="25"/>
      <c r="H2585" s="25"/>
      <c r="I2585" s="25"/>
      <c r="J2585" s="25"/>
    </row>
    <row r="2586" spans="3:10" x14ac:dyDescent="0.3">
      <c r="C2586" s="159"/>
      <c r="D2586" s="24"/>
      <c r="E2586" s="25"/>
      <c r="F2586" s="25"/>
      <c r="G2586" s="25"/>
      <c r="H2586" s="25"/>
      <c r="I2586" s="25"/>
      <c r="J2586" s="25"/>
    </row>
    <row r="2587" spans="3:10" x14ac:dyDescent="0.3">
      <c r="C2587" s="159"/>
      <c r="D2587" s="24"/>
      <c r="E2587" s="25"/>
      <c r="F2587" s="25"/>
      <c r="G2587" s="25"/>
      <c r="H2587" s="25"/>
      <c r="I2587" s="25"/>
      <c r="J2587" s="25"/>
    </row>
    <row r="2588" spans="3:10" x14ac:dyDescent="0.3">
      <c r="C2588" s="159"/>
      <c r="D2588" s="24"/>
      <c r="E2588" s="25"/>
      <c r="F2588" s="25"/>
      <c r="G2588" s="25"/>
      <c r="H2588" s="25"/>
      <c r="I2588" s="25"/>
      <c r="J2588" s="25"/>
    </row>
    <row r="2589" spans="3:10" x14ac:dyDescent="0.3">
      <c r="C2589" s="159"/>
      <c r="D2589" s="24"/>
      <c r="E2589" s="25"/>
      <c r="F2589" s="25"/>
      <c r="G2589" s="25"/>
      <c r="H2589" s="25"/>
      <c r="I2589" s="25"/>
      <c r="J2589" s="25"/>
    </row>
    <row r="2590" spans="3:10" x14ac:dyDescent="0.3">
      <c r="C2590" s="159"/>
      <c r="D2590" s="24"/>
      <c r="E2590" s="25"/>
      <c r="F2590" s="25"/>
      <c r="G2590" s="25"/>
      <c r="H2590" s="25"/>
      <c r="I2590" s="25"/>
      <c r="J2590" s="25"/>
    </row>
    <row r="2591" spans="3:10" x14ac:dyDescent="0.3">
      <c r="C2591" s="159"/>
      <c r="D2591" s="24"/>
      <c r="E2591" s="25"/>
      <c r="F2591" s="25"/>
      <c r="G2591" s="25"/>
      <c r="H2591" s="25"/>
      <c r="I2591" s="25"/>
      <c r="J2591" s="25"/>
    </row>
    <row r="2592" spans="3:10" x14ac:dyDescent="0.3">
      <c r="C2592" s="159"/>
      <c r="D2592" s="24"/>
      <c r="E2592" s="25"/>
      <c r="F2592" s="25"/>
      <c r="G2592" s="25"/>
      <c r="H2592" s="25"/>
      <c r="I2592" s="25"/>
      <c r="J2592" s="25"/>
    </row>
    <row r="2593" spans="3:10" x14ac:dyDescent="0.3">
      <c r="C2593" s="159"/>
      <c r="D2593" s="24"/>
      <c r="E2593" s="25"/>
      <c r="F2593" s="25"/>
      <c r="G2593" s="25"/>
      <c r="H2593" s="25"/>
      <c r="I2593" s="25"/>
      <c r="J2593" s="25"/>
    </row>
    <row r="2594" spans="3:10" x14ac:dyDescent="0.3">
      <c r="C2594" s="159"/>
      <c r="D2594" s="24"/>
      <c r="E2594" s="25"/>
      <c r="F2594" s="25"/>
      <c r="G2594" s="25"/>
      <c r="H2594" s="25"/>
      <c r="I2594" s="25"/>
      <c r="J2594" s="25"/>
    </row>
    <row r="2595" spans="3:10" x14ac:dyDescent="0.3">
      <c r="C2595" s="159"/>
      <c r="D2595" s="24"/>
      <c r="E2595" s="25"/>
      <c r="F2595" s="25"/>
      <c r="G2595" s="25"/>
      <c r="H2595" s="25"/>
      <c r="I2595" s="25"/>
      <c r="J2595" s="25"/>
    </row>
    <row r="2596" spans="3:10" x14ac:dyDescent="0.3">
      <c r="C2596" s="159"/>
      <c r="D2596" s="24"/>
      <c r="E2596" s="25"/>
      <c r="F2596" s="25"/>
      <c r="G2596" s="25"/>
      <c r="H2596" s="25"/>
      <c r="I2596" s="25"/>
      <c r="J2596" s="25"/>
    </row>
    <row r="2597" spans="3:10" x14ac:dyDescent="0.3">
      <c r="C2597" s="159"/>
      <c r="D2597" s="24"/>
      <c r="E2597" s="25"/>
      <c r="F2597" s="25"/>
      <c r="G2597" s="25"/>
      <c r="H2597" s="25"/>
      <c r="I2597" s="25"/>
      <c r="J2597" s="25"/>
    </row>
    <row r="2598" spans="3:10" x14ac:dyDescent="0.3">
      <c r="C2598" s="159"/>
      <c r="D2598" s="24"/>
      <c r="E2598" s="25"/>
      <c r="F2598" s="25"/>
      <c r="G2598" s="25"/>
      <c r="H2598" s="25"/>
      <c r="I2598" s="25"/>
      <c r="J2598" s="25"/>
    </row>
    <row r="2599" spans="3:10" x14ac:dyDescent="0.3">
      <c r="C2599" s="159"/>
      <c r="D2599" s="24"/>
      <c r="E2599" s="25"/>
      <c r="F2599" s="25"/>
      <c r="G2599" s="25"/>
      <c r="H2599" s="25"/>
      <c r="I2599" s="25"/>
      <c r="J2599" s="25"/>
    </row>
    <row r="2600" spans="3:10" x14ac:dyDescent="0.3">
      <c r="C2600" s="159"/>
      <c r="D2600" s="24"/>
      <c r="E2600" s="25"/>
      <c r="F2600" s="25"/>
      <c r="G2600" s="25"/>
      <c r="H2600" s="25"/>
      <c r="I2600" s="25"/>
      <c r="J2600" s="25"/>
    </row>
    <row r="2601" spans="3:10" x14ac:dyDescent="0.3">
      <c r="C2601" s="159"/>
      <c r="D2601" s="24"/>
      <c r="E2601" s="25"/>
      <c r="F2601" s="25"/>
      <c r="G2601" s="25"/>
      <c r="H2601" s="25"/>
      <c r="I2601" s="25"/>
      <c r="J2601" s="25"/>
    </row>
    <row r="2602" spans="3:10" x14ac:dyDescent="0.3">
      <c r="C2602" s="159"/>
      <c r="D2602" s="24"/>
      <c r="E2602" s="25"/>
      <c r="F2602" s="25"/>
      <c r="G2602" s="25"/>
      <c r="H2602" s="25"/>
      <c r="I2602" s="25"/>
      <c r="J2602" s="25"/>
    </row>
    <row r="2603" spans="3:10" x14ac:dyDescent="0.3">
      <c r="C2603" s="159"/>
      <c r="D2603" s="24"/>
      <c r="E2603" s="25"/>
      <c r="F2603" s="25"/>
      <c r="G2603" s="25"/>
      <c r="H2603" s="25"/>
      <c r="I2603" s="25"/>
      <c r="J2603" s="25"/>
    </row>
    <row r="2604" spans="3:10" x14ac:dyDescent="0.3">
      <c r="C2604" s="159"/>
      <c r="D2604" s="24"/>
      <c r="E2604" s="25"/>
      <c r="F2604" s="25"/>
      <c r="G2604" s="25"/>
      <c r="H2604" s="25"/>
      <c r="I2604" s="25"/>
      <c r="J2604" s="25"/>
    </row>
    <row r="2605" spans="3:10" x14ac:dyDescent="0.3">
      <c r="C2605" s="159"/>
      <c r="D2605" s="24"/>
      <c r="E2605" s="25"/>
      <c r="F2605" s="25"/>
      <c r="G2605" s="25"/>
      <c r="H2605" s="25"/>
      <c r="I2605" s="25"/>
      <c r="J2605" s="25"/>
    </row>
    <row r="2606" spans="3:10" x14ac:dyDescent="0.3">
      <c r="C2606" s="159"/>
      <c r="D2606" s="24"/>
      <c r="E2606" s="25"/>
      <c r="F2606" s="25"/>
      <c r="G2606" s="25"/>
      <c r="H2606" s="25"/>
      <c r="I2606" s="25"/>
      <c r="J2606" s="25"/>
    </row>
    <row r="2607" spans="3:10" x14ac:dyDescent="0.3">
      <c r="C2607" s="159"/>
      <c r="D2607" s="24"/>
      <c r="E2607" s="25"/>
      <c r="F2607" s="25"/>
      <c r="G2607" s="25"/>
      <c r="H2607" s="25"/>
      <c r="I2607" s="25"/>
      <c r="J2607" s="25"/>
    </row>
    <row r="2608" spans="3:10" x14ac:dyDescent="0.3">
      <c r="C2608" s="159"/>
      <c r="D2608" s="24"/>
      <c r="E2608" s="25"/>
      <c r="F2608" s="25"/>
      <c r="G2608" s="25"/>
      <c r="H2608" s="25"/>
      <c r="I2608" s="25"/>
      <c r="J2608" s="25"/>
    </row>
    <row r="2609" spans="3:10" x14ac:dyDescent="0.3">
      <c r="C2609" s="159"/>
      <c r="D2609" s="24"/>
      <c r="E2609" s="25"/>
      <c r="F2609" s="25"/>
      <c r="G2609" s="25"/>
      <c r="H2609" s="25"/>
      <c r="I2609" s="25"/>
      <c r="J2609" s="25"/>
    </row>
    <row r="2610" spans="3:10" x14ac:dyDescent="0.3">
      <c r="C2610" s="159"/>
      <c r="D2610" s="24"/>
      <c r="E2610" s="25"/>
      <c r="F2610" s="25"/>
      <c r="G2610" s="25"/>
      <c r="H2610" s="25"/>
      <c r="I2610" s="25"/>
      <c r="J2610" s="25"/>
    </row>
    <row r="2611" spans="3:10" x14ac:dyDescent="0.3">
      <c r="C2611" s="159"/>
      <c r="D2611" s="24"/>
      <c r="E2611" s="25"/>
      <c r="F2611" s="25"/>
      <c r="G2611" s="25"/>
      <c r="H2611" s="25"/>
      <c r="I2611" s="25"/>
      <c r="J2611" s="25"/>
    </row>
    <row r="2612" spans="3:10" x14ac:dyDescent="0.3">
      <c r="C2612" s="159"/>
      <c r="D2612" s="24"/>
      <c r="E2612" s="25"/>
      <c r="F2612" s="25"/>
      <c r="G2612" s="25"/>
      <c r="H2612" s="25"/>
      <c r="I2612" s="25"/>
      <c r="J2612" s="25"/>
    </row>
    <row r="2613" spans="3:10" x14ac:dyDescent="0.3">
      <c r="C2613" s="159"/>
      <c r="D2613" s="24"/>
      <c r="E2613" s="25"/>
      <c r="F2613" s="25"/>
      <c r="G2613" s="25"/>
      <c r="H2613" s="25"/>
      <c r="I2613" s="25"/>
      <c r="J2613" s="25"/>
    </row>
    <row r="2614" spans="3:10" x14ac:dyDescent="0.3">
      <c r="C2614" s="159"/>
      <c r="D2614" s="24"/>
      <c r="E2614" s="25"/>
      <c r="F2614" s="25"/>
      <c r="G2614" s="25"/>
      <c r="H2614" s="25"/>
      <c r="I2614" s="25"/>
      <c r="J2614" s="25"/>
    </row>
    <row r="2615" spans="3:10" x14ac:dyDescent="0.3">
      <c r="C2615" s="159"/>
      <c r="D2615" s="24"/>
      <c r="E2615" s="25"/>
      <c r="F2615" s="25"/>
      <c r="G2615" s="25"/>
      <c r="H2615" s="25"/>
      <c r="I2615" s="25"/>
      <c r="J2615" s="25"/>
    </row>
    <row r="2616" spans="3:10" x14ac:dyDescent="0.3">
      <c r="C2616" s="159"/>
      <c r="D2616" s="24"/>
      <c r="E2616" s="25"/>
      <c r="F2616" s="25"/>
      <c r="G2616" s="25"/>
      <c r="H2616" s="25"/>
      <c r="I2616" s="25"/>
      <c r="J2616" s="25"/>
    </row>
    <row r="2617" spans="3:10" x14ac:dyDescent="0.3">
      <c r="C2617" s="159"/>
      <c r="D2617" s="24"/>
      <c r="E2617" s="25"/>
      <c r="F2617" s="25"/>
      <c r="G2617" s="25"/>
      <c r="H2617" s="25"/>
      <c r="I2617" s="25"/>
      <c r="J2617" s="25"/>
    </row>
    <row r="2618" spans="3:10" x14ac:dyDescent="0.3">
      <c r="C2618" s="159"/>
      <c r="D2618" s="24"/>
      <c r="E2618" s="25"/>
      <c r="F2618" s="25"/>
      <c r="G2618" s="25"/>
      <c r="H2618" s="25"/>
      <c r="I2618" s="25"/>
      <c r="J2618" s="25"/>
    </row>
    <row r="2619" spans="3:10" x14ac:dyDescent="0.3">
      <c r="C2619" s="159"/>
      <c r="D2619" s="24"/>
      <c r="E2619" s="25"/>
      <c r="F2619" s="25"/>
      <c r="G2619" s="25"/>
      <c r="H2619" s="25"/>
      <c r="I2619" s="25"/>
      <c r="J2619" s="25"/>
    </row>
    <row r="2620" spans="3:10" x14ac:dyDescent="0.3">
      <c r="C2620" s="159"/>
      <c r="D2620" s="24"/>
      <c r="E2620" s="25"/>
      <c r="F2620" s="25"/>
      <c r="G2620" s="25"/>
      <c r="H2620" s="25"/>
      <c r="I2620" s="25"/>
      <c r="J2620" s="25"/>
    </row>
    <row r="2621" spans="3:10" x14ac:dyDescent="0.3">
      <c r="C2621" s="159"/>
      <c r="D2621" s="24"/>
      <c r="E2621" s="25"/>
      <c r="F2621" s="25"/>
      <c r="G2621" s="25"/>
      <c r="H2621" s="25"/>
      <c r="I2621" s="25"/>
      <c r="J2621" s="25"/>
    </row>
    <row r="2622" spans="3:10" x14ac:dyDescent="0.3">
      <c r="C2622" s="159"/>
      <c r="D2622" s="24"/>
      <c r="E2622" s="25"/>
      <c r="F2622" s="25"/>
      <c r="G2622" s="25"/>
      <c r="H2622" s="25"/>
      <c r="I2622" s="25"/>
      <c r="J2622" s="25"/>
    </row>
    <row r="2623" spans="3:10" x14ac:dyDescent="0.3">
      <c r="C2623" s="159"/>
      <c r="D2623" s="24"/>
      <c r="E2623" s="25"/>
      <c r="F2623" s="25"/>
      <c r="G2623" s="25"/>
      <c r="H2623" s="25"/>
      <c r="I2623" s="25"/>
      <c r="J2623" s="25"/>
    </row>
    <row r="2624" spans="3:10" x14ac:dyDescent="0.3">
      <c r="C2624" s="159"/>
      <c r="D2624" s="24"/>
      <c r="E2624" s="25"/>
      <c r="F2624" s="25"/>
      <c r="G2624" s="25"/>
      <c r="H2624" s="25"/>
      <c r="I2624" s="25"/>
      <c r="J2624" s="25"/>
    </row>
    <row r="2625" spans="3:10" x14ac:dyDescent="0.3">
      <c r="C2625" s="159"/>
      <c r="D2625" s="24"/>
      <c r="E2625" s="25"/>
      <c r="F2625" s="25"/>
      <c r="G2625" s="25"/>
      <c r="H2625" s="25"/>
      <c r="I2625" s="25"/>
      <c r="J2625" s="25"/>
    </row>
    <row r="2626" spans="3:10" x14ac:dyDescent="0.3">
      <c r="C2626" s="159"/>
      <c r="D2626" s="24"/>
      <c r="E2626" s="25"/>
      <c r="F2626" s="25"/>
      <c r="G2626" s="25"/>
      <c r="H2626" s="25"/>
      <c r="I2626" s="25"/>
      <c r="J2626" s="25"/>
    </row>
    <row r="2627" spans="3:10" x14ac:dyDescent="0.3">
      <c r="C2627" s="159"/>
      <c r="D2627" s="24"/>
      <c r="E2627" s="25"/>
      <c r="F2627" s="25"/>
      <c r="G2627" s="25"/>
      <c r="H2627" s="25"/>
      <c r="I2627" s="25"/>
      <c r="J2627" s="25"/>
    </row>
    <row r="2628" spans="3:10" x14ac:dyDescent="0.3">
      <c r="C2628" s="159"/>
      <c r="D2628" s="24"/>
      <c r="E2628" s="25"/>
      <c r="F2628" s="25"/>
      <c r="G2628" s="25"/>
      <c r="H2628" s="25"/>
      <c r="I2628" s="25"/>
      <c r="J2628" s="25"/>
    </row>
    <row r="2629" spans="3:10" x14ac:dyDescent="0.3">
      <c r="C2629" s="159"/>
      <c r="D2629" s="24"/>
      <c r="E2629" s="25"/>
      <c r="F2629" s="25"/>
      <c r="G2629" s="25"/>
      <c r="H2629" s="25"/>
      <c r="I2629" s="25"/>
      <c r="J2629" s="25"/>
    </row>
    <row r="2630" spans="3:10" x14ac:dyDescent="0.3">
      <c r="C2630" s="159"/>
      <c r="D2630" s="24"/>
      <c r="E2630" s="25"/>
      <c r="F2630" s="25"/>
      <c r="G2630" s="25"/>
      <c r="H2630" s="25"/>
      <c r="I2630" s="25"/>
      <c r="J2630" s="25"/>
    </row>
    <row r="2631" spans="3:10" x14ac:dyDescent="0.3">
      <c r="C2631" s="159"/>
      <c r="D2631" s="24"/>
      <c r="E2631" s="25"/>
      <c r="F2631" s="25"/>
      <c r="G2631" s="25"/>
      <c r="H2631" s="25"/>
      <c r="I2631" s="25"/>
      <c r="J2631" s="25"/>
    </row>
    <row r="2632" spans="3:10" x14ac:dyDescent="0.3">
      <c r="C2632" s="159"/>
      <c r="D2632" s="24"/>
      <c r="E2632" s="25"/>
      <c r="F2632" s="25"/>
      <c r="G2632" s="25"/>
      <c r="H2632" s="25"/>
      <c r="I2632" s="25"/>
      <c r="J2632" s="25"/>
    </row>
    <row r="2633" spans="3:10" x14ac:dyDescent="0.3">
      <c r="C2633" s="159"/>
      <c r="D2633" s="24"/>
      <c r="E2633" s="25"/>
      <c r="F2633" s="25"/>
      <c r="G2633" s="25"/>
      <c r="H2633" s="25"/>
      <c r="I2633" s="25"/>
      <c r="J2633" s="25"/>
    </row>
    <row r="2634" spans="3:10" x14ac:dyDescent="0.3">
      <c r="C2634" s="159"/>
      <c r="D2634" s="24"/>
      <c r="E2634" s="25"/>
      <c r="F2634" s="25"/>
      <c r="G2634" s="25"/>
      <c r="H2634" s="25"/>
      <c r="I2634" s="25"/>
      <c r="J2634" s="25"/>
    </row>
    <row r="2635" spans="3:10" x14ac:dyDescent="0.3">
      <c r="C2635" s="159"/>
      <c r="D2635" s="24"/>
      <c r="E2635" s="25"/>
      <c r="F2635" s="25"/>
      <c r="G2635" s="25"/>
      <c r="H2635" s="25"/>
      <c r="I2635" s="25"/>
      <c r="J2635" s="25"/>
    </row>
    <row r="2636" spans="3:10" x14ac:dyDescent="0.3">
      <c r="C2636" s="159"/>
      <c r="D2636" s="24"/>
      <c r="E2636" s="25"/>
      <c r="F2636" s="25"/>
      <c r="G2636" s="25"/>
      <c r="H2636" s="25"/>
      <c r="I2636" s="25"/>
      <c r="J2636" s="25"/>
    </row>
    <row r="2637" spans="3:10" x14ac:dyDescent="0.3">
      <c r="C2637" s="159"/>
      <c r="D2637" s="24"/>
      <c r="E2637" s="25"/>
      <c r="F2637" s="25"/>
      <c r="G2637" s="25"/>
      <c r="H2637" s="25"/>
      <c r="I2637" s="25"/>
      <c r="J2637" s="25"/>
    </row>
    <row r="2638" spans="3:10" x14ac:dyDescent="0.3">
      <c r="C2638" s="159"/>
      <c r="D2638" s="24"/>
      <c r="E2638" s="25"/>
      <c r="F2638" s="25"/>
      <c r="G2638" s="25"/>
      <c r="H2638" s="25"/>
      <c r="I2638" s="25"/>
      <c r="J2638" s="25"/>
    </row>
    <row r="2639" spans="3:10" x14ac:dyDescent="0.3">
      <c r="C2639" s="159"/>
      <c r="D2639" s="24"/>
      <c r="E2639" s="25"/>
      <c r="F2639" s="25"/>
      <c r="G2639" s="25"/>
      <c r="H2639" s="25"/>
      <c r="I2639" s="25"/>
      <c r="J2639" s="25"/>
    </row>
    <row r="2640" spans="3:10" x14ac:dyDescent="0.3">
      <c r="C2640" s="159"/>
      <c r="D2640" s="24"/>
      <c r="E2640" s="25"/>
      <c r="F2640" s="25"/>
      <c r="G2640" s="25"/>
      <c r="H2640" s="25"/>
      <c r="I2640" s="25"/>
      <c r="J2640" s="25"/>
    </row>
    <row r="2641" spans="3:10" x14ac:dyDescent="0.3">
      <c r="C2641" s="159"/>
      <c r="D2641" s="24"/>
      <c r="E2641" s="25"/>
      <c r="F2641" s="25"/>
      <c r="G2641" s="25"/>
      <c r="H2641" s="25"/>
      <c r="I2641" s="25"/>
      <c r="J2641" s="25"/>
    </row>
    <row r="2642" spans="3:10" x14ac:dyDescent="0.3">
      <c r="C2642" s="159"/>
      <c r="D2642" s="24"/>
      <c r="E2642" s="25"/>
      <c r="F2642" s="25"/>
      <c r="G2642" s="25"/>
      <c r="H2642" s="25"/>
      <c r="I2642" s="25"/>
      <c r="J2642" s="25"/>
    </row>
    <row r="2643" spans="3:10" x14ac:dyDescent="0.3">
      <c r="C2643" s="159"/>
      <c r="D2643" s="24"/>
      <c r="E2643" s="25"/>
      <c r="F2643" s="25"/>
      <c r="G2643" s="25"/>
      <c r="H2643" s="25"/>
      <c r="I2643" s="25"/>
      <c r="J2643" s="25"/>
    </row>
    <row r="2644" spans="3:10" x14ac:dyDescent="0.3">
      <c r="C2644" s="159"/>
      <c r="D2644" s="24"/>
      <c r="E2644" s="25"/>
      <c r="F2644" s="25"/>
      <c r="G2644" s="25"/>
      <c r="H2644" s="25"/>
      <c r="I2644" s="25"/>
      <c r="J2644" s="25"/>
    </row>
    <row r="2645" spans="3:10" x14ac:dyDescent="0.3">
      <c r="C2645" s="159"/>
      <c r="D2645" s="24"/>
      <c r="E2645" s="25"/>
      <c r="F2645" s="25"/>
      <c r="G2645" s="25"/>
      <c r="H2645" s="25"/>
      <c r="I2645" s="25"/>
      <c r="J2645" s="25"/>
    </row>
    <row r="2646" spans="3:10" x14ac:dyDescent="0.3">
      <c r="C2646" s="159"/>
      <c r="D2646" s="24"/>
      <c r="E2646" s="25"/>
      <c r="F2646" s="25"/>
      <c r="G2646" s="25"/>
      <c r="H2646" s="25"/>
      <c r="I2646" s="25"/>
      <c r="J2646" s="25"/>
    </row>
    <row r="2647" spans="3:10" x14ac:dyDescent="0.3">
      <c r="C2647" s="159"/>
      <c r="D2647" s="24"/>
      <c r="E2647" s="25"/>
      <c r="F2647" s="25"/>
      <c r="G2647" s="25"/>
      <c r="H2647" s="25"/>
      <c r="I2647" s="25"/>
      <c r="J2647" s="25"/>
    </row>
    <row r="2648" spans="3:10" x14ac:dyDescent="0.3">
      <c r="C2648" s="159"/>
      <c r="D2648" s="24"/>
      <c r="E2648" s="25"/>
      <c r="F2648" s="25"/>
      <c r="G2648" s="25"/>
      <c r="H2648" s="25"/>
      <c r="I2648" s="25"/>
      <c r="J2648" s="25"/>
    </row>
    <row r="2649" spans="3:10" x14ac:dyDescent="0.3">
      <c r="C2649" s="159"/>
      <c r="D2649" s="24"/>
      <c r="E2649" s="25"/>
      <c r="F2649" s="25"/>
      <c r="G2649" s="25"/>
      <c r="H2649" s="25"/>
      <c r="I2649" s="25"/>
      <c r="J2649" s="25"/>
    </row>
    <row r="2650" spans="3:10" x14ac:dyDescent="0.3">
      <c r="C2650" s="159"/>
      <c r="D2650" s="24"/>
      <c r="E2650" s="25"/>
      <c r="F2650" s="25"/>
      <c r="G2650" s="25"/>
      <c r="H2650" s="25"/>
      <c r="I2650" s="25"/>
      <c r="J2650" s="25"/>
    </row>
    <row r="2651" spans="3:10" x14ac:dyDescent="0.3">
      <c r="C2651" s="159"/>
      <c r="D2651" s="24"/>
      <c r="E2651" s="25"/>
      <c r="F2651" s="25"/>
      <c r="G2651" s="25"/>
      <c r="H2651" s="25"/>
      <c r="I2651" s="25"/>
      <c r="J2651" s="25"/>
    </row>
    <row r="2652" spans="3:10" x14ac:dyDescent="0.3">
      <c r="C2652" s="159"/>
      <c r="D2652" s="24"/>
      <c r="E2652" s="25"/>
      <c r="F2652" s="25"/>
      <c r="G2652" s="25"/>
      <c r="H2652" s="25"/>
      <c r="I2652" s="25"/>
      <c r="J2652" s="25"/>
    </row>
    <row r="2653" spans="3:10" x14ac:dyDescent="0.3">
      <c r="C2653" s="159"/>
      <c r="D2653" s="24"/>
      <c r="E2653" s="25"/>
      <c r="F2653" s="25"/>
      <c r="G2653" s="25"/>
      <c r="H2653" s="25"/>
      <c r="I2653" s="25"/>
      <c r="J2653" s="25"/>
    </row>
    <row r="2654" spans="3:10" x14ac:dyDescent="0.3">
      <c r="C2654" s="159"/>
      <c r="D2654" s="24"/>
      <c r="E2654" s="25"/>
      <c r="F2654" s="25"/>
      <c r="G2654" s="25"/>
      <c r="H2654" s="25"/>
      <c r="I2654" s="25"/>
      <c r="J2654" s="25"/>
    </row>
    <row r="2655" spans="3:10" x14ac:dyDescent="0.3">
      <c r="C2655" s="159"/>
      <c r="D2655" s="24"/>
      <c r="E2655" s="25"/>
      <c r="F2655" s="25"/>
      <c r="G2655" s="25"/>
      <c r="H2655" s="25"/>
      <c r="I2655" s="25"/>
      <c r="J2655" s="25"/>
    </row>
    <row r="2656" spans="3:10" x14ac:dyDescent="0.3">
      <c r="C2656" s="159"/>
      <c r="D2656" s="24"/>
      <c r="E2656" s="25"/>
      <c r="F2656" s="25"/>
      <c r="G2656" s="25"/>
      <c r="H2656" s="25"/>
      <c r="I2656" s="25"/>
      <c r="J2656" s="25"/>
    </row>
    <row r="2657" spans="3:10" x14ac:dyDescent="0.3">
      <c r="C2657" s="159"/>
      <c r="D2657" s="24"/>
      <c r="E2657" s="25"/>
      <c r="F2657" s="25"/>
      <c r="G2657" s="25"/>
      <c r="H2657" s="25"/>
      <c r="I2657" s="25"/>
      <c r="J2657" s="25"/>
    </row>
    <row r="2658" spans="3:10" x14ac:dyDescent="0.3">
      <c r="C2658" s="159"/>
      <c r="D2658" s="24"/>
      <c r="E2658" s="25"/>
      <c r="F2658" s="25"/>
      <c r="G2658" s="25"/>
      <c r="H2658" s="25"/>
      <c r="I2658" s="25"/>
      <c r="J2658" s="25"/>
    </row>
    <row r="2659" spans="3:10" x14ac:dyDescent="0.3">
      <c r="C2659" s="159"/>
      <c r="D2659" s="24"/>
      <c r="E2659" s="25"/>
      <c r="F2659" s="25"/>
      <c r="G2659" s="25"/>
      <c r="H2659" s="25"/>
      <c r="I2659" s="25"/>
      <c r="J2659" s="25"/>
    </row>
    <row r="2660" spans="3:10" x14ac:dyDescent="0.3">
      <c r="C2660" s="159"/>
      <c r="D2660" s="24"/>
      <c r="E2660" s="25"/>
      <c r="F2660" s="25"/>
      <c r="G2660" s="25"/>
      <c r="H2660" s="25"/>
      <c r="I2660" s="25"/>
      <c r="J2660" s="25"/>
    </row>
    <row r="2661" spans="3:10" x14ac:dyDescent="0.3">
      <c r="C2661" s="159"/>
      <c r="D2661" s="24"/>
      <c r="E2661" s="25"/>
      <c r="F2661" s="25"/>
      <c r="G2661" s="25"/>
      <c r="H2661" s="25"/>
      <c r="I2661" s="25"/>
      <c r="J2661" s="25"/>
    </row>
    <row r="2662" spans="3:10" x14ac:dyDescent="0.3">
      <c r="C2662" s="159"/>
      <c r="D2662" s="24"/>
      <c r="E2662" s="25"/>
      <c r="F2662" s="25"/>
      <c r="G2662" s="25"/>
      <c r="H2662" s="25"/>
      <c r="I2662" s="25"/>
      <c r="J2662" s="25"/>
    </row>
    <row r="2663" spans="3:10" x14ac:dyDescent="0.3">
      <c r="C2663" s="159"/>
      <c r="D2663" s="24"/>
      <c r="E2663" s="25"/>
      <c r="F2663" s="25"/>
      <c r="G2663" s="25"/>
      <c r="H2663" s="25"/>
      <c r="I2663" s="25"/>
      <c r="J2663" s="25"/>
    </row>
    <row r="2664" spans="3:10" x14ac:dyDescent="0.3">
      <c r="C2664" s="159"/>
      <c r="D2664" s="24"/>
      <c r="E2664" s="25"/>
      <c r="F2664" s="25"/>
      <c r="G2664" s="25"/>
      <c r="H2664" s="25"/>
      <c r="I2664" s="25"/>
      <c r="J2664" s="25"/>
    </row>
    <row r="2665" spans="3:10" x14ac:dyDescent="0.3">
      <c r="C2665" s="159"/>
      <c r="D2665" s="24"/>
      <c r="E2665" s="25"/>
      <c r="F2665" s="25"/>
      <c r="G2665" s="25"/>
      <c r="H2665" s="25"/>
      <c r="I2665" s="25"/>
      <c r="J2665" s="25"/>
    </row>
    <row r="2666" spans="3:10" x14ac:dyDescent="0.3">
      <c r="C2666" s="159"/>
      <c r="D2666" s="24"/>
      <c r="E2666" s="25"/>
      <c r="F2666" s="25"/>
      <c r="G2666" s="25"/>
      <c r="H2666" s="25"/>
      <c r="I2666" s="25"/>
      <c r="J2666" s="25"/>
    </row>
    <row r="2667" spans="3:10" x14ac:dyDescent="0.3">
      <c r="C2667" s="159"/>
      <c r="D2667" s="24"/>
      <c r="E2667" s="25"/>
      <c r="F2667" s="25"/>
      <c r="G2667" s="25"/>
      <c r="H2667" s="25"/>
      <c r="I2667" s="25"/>
      <c r="J2667" s="25"/>
    </row>
    <row r="2668" spans="3:10" x14ac:dyDescent="0.3">
      <c r="C2668" s="159"/>
      <c r="D2668" s="24"/>
      <c r="E2668" s="25"/>
      <c r="F2668" s="25"/>
      <c r="G2668" s="25"/>
      <c r="H2668" s="25"/>
      <c r="I2668" s="25"/>
      <c r="J2668" s="25"/>
    </row>
    <row r="2669" spans="3:10" x14ac:dyDescent="0.3">
      <c r="C2669" s="159"/>
      <c r="D2669" s="24"/>
      <c r="E2669" s="25"/>
      <c r="F2669" s="25"/>
      <c r="G2669" s="25"/>
      <c r="H2669" s="25"/>
      <c r="I2669" s="25"/>
      <c r="J2669" s="25"/>
    </row>
    <row r="2670" spans="3:10" x14ac:dyDescent="0.3">
      <c r="C2670" s="159"/>
      <c r="D2670" s="24"/>
      <c r="E2670" s="25"/>
      <c r="F2670" s="25"/>
      <c r="G2670" s="25"/>
      <c r="H2670" s="25"/>
      <c r="I2670" s="25"/>
      <c r="J2670" s="25"/>
    </row>
    <row r="2671" spans="3:10" x14ac:dyDescent="0.3">
      <c r="C2671" s="159"/>
      <c r="D2671" s="24"/>
      <c r="E2671" s="25"/>
      <c r="F2671" s="25"/>
      <c r="G2671" s="25"/>
      <c r="H2671" s="25"/>
      <c r="I2671" s="25"/>
      <c r="J2671" s="25"/>
    </row>
    <row r="2672" spans="3:10" x14ac:dyDescent="0.3">
      <c r="C2672" s="159"/>
      <c r="J2672" s="25"/>
    </row>
  </sheetData>
  <sortState xmlns:xlrd2="http://schemas.microsoft.com/office/spreadsheetml/2017/richdata2" ref="N496:N533">
    <sortCondition ref="N496"/>
  </sortState>
  <mergeCells count="257">
    <mergeCell ref="D282:D283"/>
    <mergeCell ref="D291:H291"/>
    <mergeCell ref="D293:G293"/>
    <mergeCell ref="D304:D305"/>
    <mergeCell ref="E304:F304"/>
    <mergeCell ref="E273:F273"/>
    <mergeCell ref="G273:G274"/>
    <mergeCell ref="H273:I273"/>
    <mergeCell ref="D138:G138"/>
    <mergeCell ref="E157:F157"/>
    <mergeCell ref="G157:G158"/>
    <mergeCell ref="I157:I158"/>
    <mergeCell ref="D153:G153"/>
    <mergeCell ref="D154:G154"/>
    <mergeCell ref="H304:I304"/>
    <mergeCell ref="D294:G294"/>
    <mergeCell ref="B1:K1"/>
    <mergeCell ref="D10:G10"/>
    <mergeCell ref="D47:G47"/>
    <mergeCell ref="D119:H119"/>
    <mergeCell ref="G136:H136"/>
    <mergeCell ref="E127:F127"/>
    <mergeCell ref="E130:F130"/>
    <mergeCell ref="D139:G139"/>
    <mergeCell ref="D17:G17"/>
    <mergeCell ref="L227:L228"/>
    <mergeCell ref="D184:H184"/>
    <mergeCell ref="D186:G186"/>
    <mergeCell ref="D190:L190"/>
    <mergeCell ref="E191:F191"/>
    <mergeCell ref="H191:I191"/>
    <mergeCell ref="D226:L226"/>
    <mergeCell ref="J273:J274"/>
    <mergeCell ref="K273:K274"/>
    <mergeCell ref="L273:L274"/>
    <mergeCell ref="D246:L246"/>
    <mergeCell ref="E247:F247"/>
    <mergeCell ref="G247:G248"/>
    <mergeCell ref="H247:I247"/>
    <mergeCell ref="J247:J248"/>
    <mergeCell ref="K247:K248"/>
    <mergeCell ref="L247:L248"/>
    <mergeCell ref="E227:F227"/>
    <mergeCell ref="G227:G228"/>
    <mergeCell ref="H227:I227"/>
    <mergeCell ref="J227:J228"/>
    <mergeCell ref="K227:K228"/>
    <mergeCell ref="C463:C467"/>
    <mergeCell ref="D467:F467"/>
    <mergeCell ref="D472:F472"/>
    <mergeCell ref="C480:C484"/>
    <mergeCell ref="D484:F484"/>
    <mergeCell ref="D410:D415"/>
    <mergeCell ref="E410:E412"/>
    <mergeCell ref="D385:G385"/>
    <mergeCell ref="D397:G397"/>
    <mergeCell ref="B676:C676"/>
    <mergeCell ref="B516:C516"/>
    <mergeCell ref="B517:C517"/>
    <mergeCell ref="G524:H524"/>
    <mergeCell ref="J538:K538"/>
    <mergeCell ref="J543:K543"/>
    <mergeCell ref="J549:K549"/>
    <mergeCell ref="D489:F489"/>
    <mergeCell ref="G499:H499"/>
    <mergeCell ref="G502:H502"/>
    <mergeCell ref="B509:C509"/>
    <mergeCell ref="B514:C514"/>
    <mergeCell ref="B515:C515"/>
    <mergeCell ref="B521:C521"/>
    <mergeCell ref="B522:C522"/>
    <mergeCell ref="B500:C500"/>
    <mergeCell ref="B499:C499"/>
    <mergeCell ref="B761:C761"/>
    <mergeCell ref="B762:C762"/>
    <mergeCell ref="B763:C763"/>
    <mergeCell ref="B764:C764"/>
    <mergeCell ref="D757:D758"/>
    <mergeCell ref="D768:G768"/>
    <mergeCell ref="B677:C677"/>
    <mergeCell ref="D829:G829"/>
    <mergeCell ref="D830:G830"/>
    <mergeCell ref="B754:C754"/>
    <mergeCell ref="B755:C755"/>
    <mergeCell ref="B756:C756"/>
    <mergeCell ref="B757:C757"/>
    <mergeCell ref="B758:C758"/>
    <mergeCell ref="B759:C759"/>
    <mergeCell ref="B760:C760"/>
    <mergeCell ref="D766:G766"/>
    <mergeCell ref="D767:G767"/>
    <mergeCell ref="B678:C678"/>
    <mergeCell ref="B679:C679"/>
    <mergeCell ref="D1207:G1207"/>
    <mergeCell ref="D867:G867"/>
    <mergeCell ref="D868:G868"/>
    <mergeCell ref="D869:G869"/>
    <mergeCell ref="F883:H883"/>
    <mergeCell ref="C949:C951"/>
    <mergeCell ref="D831:G831"/>
    <mergeCell ref="D832:G832"/>
    <mergeCell ref="D833:G833"/>
    <mergeCell ref="D834:G834"/>
    <mergeCell ref="D835:G835"/>
    <mergeCell ref="D844:G844"/>
    <mergeCell ref="D837:G837"/>
    <mergeCell ref="D838:G838"/>
    <mergeCell ref="D839:G839"/>
    <mergeCell ref="D840:G840"/>
    <mergeCell ref="D841:G841"/>
    <mergeCell ref="D842:G842"/>
    <mergeCell ref="D843:G843"/>
    <mergeCell ref="D846:G846"/>
    <mergeCell ref="D847:G847"/>
    <mergeCell ref="D873:G873"/>
    <mergeCell ref="D874:G874"/>
    <mergeCell ref="D866:G866"/>
    <mergeCell ref="C952:C953"/>
    <mergeCell ref="C954:C955"/>
    <mergeCell ref="C956:C957"/>
    <mergeCell ref="D997:G997"/>
    <mergeCell ref="D1006:G1006"/>
    <mergeCell ref="D1015:G1015"/>
    <mergeCell ref="D1370:G1370"/>
    <mergeCell ref="D1229:G1229"/>
    <mergeCell ref="D1239:G1239"/>
    <mergeCell ref="D1289:G1289"/>
    <mergeCell ref="D1297:G1297"/>
    <mergeCell ref="D1305:G1305"/>
    <mergeCell ref="D1312:G1312"/>
    <mergeCell ref="D1282:G1282"/>
    <mergeCell ref="D1283:G1283"/>
    <mergeCell ref="E1204:F1204"/>
    <mergeCell ref="D1209:G1209"/>
    <mergeCell ref="D1208:G1208"/>
    <mergeCell ref="D1138:G1138"/>
    <mergeCell ref="D1149:E1149"/>
    <mergeCell ref="D1151:E1151"/>
    <mergeCell ref="D1189:G1189"/>
    <mergeCell ref="D1152:E1152"/>
    <mergeCell ref="D1160:G1160"/>
    <mergeCell ref="D1390:G1390"/>
    <mergeCell ref="D1397:E1397"/>
    <mergeCell ref="D1405:G1405"/>
    <mergeCell ref="D1435:G1435"/>
    <mergeCell ref="D1365:G1365"/>
    <mergeCell ref="D1114:D1116"/>
    <mergeCell ref="D1117:D1120"/>
    <mergeCell ref="D1121:D1122"/>
    <mergeCell ref="D1123:D1126"/>
    <mergeCell ref="D1129:I1129"/>
    <mergeCell ref="D1156:G1156"/>
    <mergeCell ref="D1157:G1157"/>
    <mergeCell ref="D1158:G1158"/>
    <mergeCell ref="D1159:G1159"/>
    <mergeCell ref="D1166:G1166"/>
    <mergeCell ref="D1167:G1167"/>
    <mergeCell ref="D1178:G1178"/>
    <mergeCell ref="D1179:G1179"/>
    <mergeCell ref="D1180:G1180"/>
    <mergeCell ref="D1181:G1181"/>
    <mergeCell ref="D1246:G1246"/>
    <mergeCell ref="D1376:G1376"/>
    <mergeCell ref="D1375:G1375"/>
    <mergeCell ref="D1153:E1153"/>
    <mergeCell ref="B455:C455"/>
    <mergeCell ref="B456:C456"/>
    <mergeCell ref="C579:C586"/>
    <mergeCell ref="D586:G586"/>
    <mergeCell ref="D591:F591"/>
    <mergeCell ref="B662:C662"/>
    <mergeCell ref="B663:C663"/>
    <mergeCell ref="B664:C664"/>
    <mergeCell ref="D681:G681"/>
    <mergeCell ref="B668:C668"/>
    <mergeCell ref="B669:C669"/>
    <mergeCell ref="C561:C562"/>
    <mergeCell ref="D567:G567"/>
    <mergeCell ref="D572:F572"/>
    <mergeCell ref="B665:C665"/>
    <mergeCell ref="B666:C666"/>
    <mergeCell ref="D665:D666"/>
    <mergeCell ref="G662:I662"/>
    <mergeCell ref="B667:C667"/>
    <mergeCell ref="B670:C670"/>
    <mergeCell ref="B671:C671"/>
    <mergeCell ref="B672:C672"/>
    <mergeCell ref="B674:C674"/>
    <mergeCell ref="B675:C675"/>
    <mergeCell ref="B446:C446"/>
    <mergeCell ref="B447:C447"/>
    <mergeCell ref="B448:C448"/>
    <mergeCell ref="B449:C449"/>
    <mergeCell ref="B450:C450"/>
    <mergeCell ref="B451:C451"/>
    <mergeCell ref="B452:C452"/>
    <mergeCell ref="B453:C453"/>
    <mergeCell ref="B454:C454"/>
    <mergeCell ref="L304:L305"/>
    <mergeCell ref="O304:O305"/>
    <mergeCell ref="Q304:Q305"/>
    <mergeCell ref="D682:G682"/>
    <mergeCell ref="D418:E418"/>
    <mergeCell ref="D419:E419"/>
    <mergeCell ref="J603:K603"/>
    <mergeCell ref="J550:K550"/>
    <mergeCell ref="K560:M560"/>
    <mergeCell ref="N304:N305"/>
    <mergeCell ref="P304:P305"/>
    <mergeCell ref="D343:G343"/>
    <mergeCell ref="D370:G370"/>
    <mergeCell ref="D371:G371"/>
    <mergeCell ref="D372:G372"/>
    <mergeCell ref="G304:G305"/>
    <mergeCell ref="M304:M305"/>
    <mergeCell ref="D373:G373"/>
    <mergeCell ref="D374:G374"/>
    <mergeCell ref="D375:G375"/>
    <mergeCell ref="D376:G376"/>
    <mergeCell ref="H457:H458"/>
    <mergeCell ref="K578:M578"/>
    <mergeCell ref="D1182:G1182"/>
    <mergeCell ref="D1034:G1034"/>
    <mergeCell ref="D1087:G1087"/>
    <mergeCell ref="D1091:G1091"/>
    <mergeCell ref="D1095:G1095"/>
    <mergeCell ref="D1103:E1106"/>
    <mergeCell ref="D1109:G1109"/>
    <mergeCell ref="J304:J305"/>
    <mergeCell ref="K304:K305"/>
    <mergeCell ref="H754:J754"/>
    <mergeCell ref="D683:G683"/>
    <mergeCell ref="D684:G684"/>
    <mergeCell ref="D1154:E1154"/>
    <mergeCell ref="D1161:G1161"/>
    <mergeCell ref="D1162:G1162"/>
    <mergeCell ref="D1150:E1150"/>
    <mergeCell ref="D1148:E1148"/>
    <mergeCell ref="D878:G878"/>
    <mergeCell ref="D968:G968"/>
    <mergeCell ref="D969:G969"/>
    <mergeCell ref="D970:G970"/>
    <mergeCell ref="D971:G971"/>
    <mergeCell ref="D1082:G1082"/>
    <mergeCell ref="D1083:G1083"/>
    <mergeCell ref="D1139:G1139"/>
    <mergeCell ref="D1145:G1145"/>
    <mergeCell ref="D1515:G1515"/>
    <mergeCell ref="D1516:G1516"/>
    <mergeCell ref="D1525:F1525"/>
    <mergeCell ref="D1526:F1526"/>
    <mergeCell ref="H1521:H1525"/>
    <mergeCell ref="D1527:F1527"/>
    <mergeCell ref="D1529:G1529"/>
    <mergeCell ref="D1512:G1512"/>
    <mergeCell ref="D1513:G1513"/>
    <mergeCell ref="D1514:G1514"/>
  </mergeCells>
  <pageMargins left="0.9055118110236221" right="0.31496062992125984" top="1.0236220472440944" bottom="0.59055118110236227" header="0.78740157480314965" footer="0.31496062992125984"/>
  <pageSetup paperSize="9" scale="51" fitToHeight="122" orientation="landscape" r:id="rId1"/>
  <headerFooter>
    <oddHeader xml:space="preserve">&amp;LObjeto: Construção de 01 (um) Ginásio Poliesportivo Regional no Município de Limoeiro/PE         
</oddHeader>
    <oddFooter>Página &amp;P de &amp;N</oddFooter>
  </headerFooter>
  <rowBreaks count="7" manualBreakCount="7">
    <brk id="245" max="21" man="1"/>
    <brk id="1036" max="21" man="1"/>
    <brk id="1097" max="21" man="1"/>
    <brk id="1147" max="21" man="1"/>
    <brk id="1213" max="21" man="1"/>
    <brk id="1393" max="21" man="1"/>
    <brk id="1438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61"/>
  <sheetViews>
    <sheetView topLeftCell="A11" zoomScale="86" zoomScaleNormal="86" workbookViewId="0">
      <selection activeCell="I150" sqref="I150"/>
    </sheetView>
  </sheetViews>
  <sheetFormatPr defaultColWidth="9.109375" defaultRowHeight="13.8" x14ac:dyDescent="0.3"/>
  <cols>
    <col min="1" max="1" width="11.109375" style="86" customWidth="1"/>
    <col min="2" max="3" width="9.109375" style="86"/>
    <col min="4" max="9" width="10.33203125" style="86" customWidth="1"/>
    <col min="10" max="10" width="12" style="86" customWidth="1"/>
    <col min="11" max="12" width="9.109375" style="86"/>
    <col min="13" max="13" width="12.44140625" style="86" customWidth="1"/>
    <col min="14" max="14" width="10.33203125" style="86" customWidth="1"/>
    <col min="15" max="16384" width="9.109375" style="86"/>
  </cols>
  <sheetData>
    <row r="1" spans="1:9" ht="23.25" customHeight="1" x14ac:dyDescent="0.35">
      <c r="A1" s="959" t="s">
        <v>37</v>
      </c>
      <c r="B1" s="960"/>
      <c r="C1" s="960"/>
      <c r="D1" s="960"/>
      <c r="E1" s="960"/>
      <c r="F1" s="960"/>
      <c r="G1" s="960"/>
      <c r="H1" s="961"/>
    </row>
    <row r="3" spans="1:9" s="87" customFormat="1" x14ac:dyDescent="0.3">
      <c r="A3" s="87" t="s">
        <v>39</v>
      </c>
    </row>
    <row r="4" spans="1:9" x14ac:dyDescent="0.3">
      <c r="A4" s="86" t="s">
        <v>40</v>
      </c>
    </row>
    <row r="6" spans="1:9" x14ac:dyDescent="0.3">
      <c r="A6" s="88" t="s">
        <v>358</v>
      </c>
    </row>
    <row r="7" spans="1:9" ht="14.4" thickBot="1" x14ac:dyDescent="0.35">
      <c r="C7" s="89" t="s">
        <v>12</v>
      </c>
      <c r="D7" s="90" t="s">
        <v>12</v>
      </c>
      <c r="E7" s="91" t="s">
        <v>18</v>
      </c>
    </row>
    <row r="8" spans="1:9" ht="14.4" thickBot="1" x14ac:dyDescent="0.35">
      <c r="A8" s="86" t="s">
        <v>359</v>
      </c>
      <c r="C8" s="92">
        <v>2.2000000000000002</v>
      </c>
      <c r="D8" s="92">
        <v>1.9</v>
      </c>
      <c r="E8" s="93">
        <v>2.25</v>
      </c>
      <c r="F8" s="94">
        <f>E8*D8*C8</f>
        <v>9.4049999999999994</v>
      </c>
      <c r="G8" s="95" t="s">
        <v>24</v>
      </c>
    </row>
    <row r="9" spans="1:9" ht="14.4" thickBot="1" x14ac:dyDescent="0.35">
      <c r="A9" s="86" t="s">
        <v>360</v>
      </c>
      <c r="C9" s="92">
        <v>1.5</v>
      </c>
      <c r="D9" s="92">
        <v>1.8</v>
      </c>
      <c r="E9" s="96">
        <v>2</v>
      </c>
      <c r="F9" s="94">
        <f>E9*D9*C9</f>
        <v>5.4</v>
      </c>
      <c r="G9" s="95" t="s">
        <v>24</v>
      </c>
    </row>
    <row r="11" spans="1:9" ht="14.4" thickBot="1" x14ac:dyDescent="0.35">
      <c r="A11" s="97" t="s">
        <v>361</v>
      </c>
      <c r="B11" s="98">
        <v>4.2</v>
      </c>
      <c r="C11" s="98">
        <v>3.9</v>
      </c>
      <c r="D11" s="99">
        <v>2.2000000000000002</v>
      </c>
      <c r="E11" s="97">
        <f>D11*C11*B11</f>
        <v>36.036000000000001</v>
      </c>
      <c r="G11" s="79"/>
      <c r="H11" s="79"/>
      <c r="I11" s="100"/>
    </row>
    <row r="12" spans="1:9" ht="14.4" thickBot="1" x14ac:dyDescent="0.35">
      <c r="A12" s="79"/>
      <c r="B12" s="78"/>
      <c r="C12" s="79"/>
      <c r="D12" s="79"/>
      <c r="E12" s="101">
        <f>SUM(E11:E11)</f>
        <v>36.036000000000001</v>
      </c>
      <c r="F12" s="102" t="s">
        <v>24</v>
      </c>
      <c r="G12" s="79"/>
      <c r="H12" s="79"/>
      <c r="I12" s="100"/>
    </row>
    <row r="13" spans="1:9" x14ac:dyDescent="0.3">
      <c r="A13" s="79"/>
      <c r="B13" s="78"/>
      <c r="C13" s="79"/>
      <c r="D13" s="79"/>
      <c r="E13" s="1"/>
      <c r="F13" s="1"/>
      <c r="G13" s="79"/>
      <c r="H13" s="79"/>
      <c r="I13" s="100"/>
    </row>
    <row r="14" spans="1:9" x14ac:dyDescent="0.3">
      <c r="A14" s="103" t="s">
        <v>362</v>
      </c>
      <c r="B14" s="104"/>
      <c r="C14" s="104"/>
      <c r="D14" s="104"/>
      <c r="E14" s="79"/>
      <c r="F14" s="105" t="s">
        <v>363</v>
      </c>
      <c r="G14" s="106"/>
      <c r="H14" s="107"/>
      <c r="I14" s="79"/>
    </row>
    <row r="15" spans="1:9" x14ac:dyDescent="0.3">
      <c r="A15" s="107"/>
      <c r="B15" s="108" t="s">
        <v>364</v>
      </c>
      <c r="C15" s="108">
        <f>E12</f>
        <v>36.036000000000001</v>
      </c>
      <c r="D15" s="109" t="s">
        <v>365</v>
      </c>
      <c r="E15" s="79"/>
      <c r="F15" s="104"/>
      <c r="G15" s="104" t="s">
        <v>366</v>
      </c>
      <c r="H15" s="104">
        <f>E12</f>
        <v>36.036000000000001</v>
      </c>
      <c r="I15" s="78" t="s">
        <v>365</v>
      </c>
    </row>
    <row r="16" spans="1:9" x14ac:dyDescent="0.3">
      <c r="A16" s="107"/>
      <c r="B16" s="108" t="s">
        <v>367</v>
      </c>
      <c r="C16" s="108">
        <f>-F21</f>
        <v>-0.22999999999999998</v>
      </c>
      <c r="D16" s="109" t="s">
        <v>368</v>
      </c>
      <c r="E16" s="79"/>
      <c r="F16" s="104"/>
      <c r="G16" s="104" t="s">
        <v>369</v>
      </c>
      <c r="H16" s="110">
        <f>C18</f>
        <v>26.401000000000003</v>
      </c>
      <c r="I16" s="78" t="s">
        <v>368</v>
      </c>
    </row>
    <row r="17" spans="1:9" ht="14.4" thickBot="1" x14ac:dyDescent="0.35">
      <c r="A17" s="104"/>
      <c r="B17" s="111"/>
      <c r="C17" s="112">
        <f>-F8</f>
        <v>-9.4049999999999994</v>
      </c>
      <c r="D17" s="109" t="s">
        <v>368</v>
      </c>
      <c r="E17" s="79"/>
      <c r="F17" s="104"/>
      <c r="G17" s="104"/>
      <c r="H17" s="104">
        <f>H15-H16</f>
        <v>9.634999999999998</v>
      </c>
      <c r="I17" s="79"/>
    </row>
    <row r="18" spans="1:9" ht="14.4" thickBot="1" x14ac:dyDescent="0.35">
      <c r="A18" s="104"/>
      <c r="B18" s="104"/>
      <c r="C18" s="113">
        <f>SUM(C15:C17)</f>
        <v>26.401000000000003</v>
      </c>
      <c r="D18" s="114" t="s">
        <v>24</v>
      </c>
      <c r="E18" s="79"/>
      <c r="F18" s="104"/>
      <c r="G18" s="115" t="s">
        <v>370</v>
      </c>
      <c r="H18" s="104"/>
      <c r="I18" s="79"/>
    </row>
    <row r="19" spans="1:9" ht="14.4" thickBot="1" x14ac:dyDescent="0.35">
      <c r="A19" s="104"/>
      <c r="B19" s="104"/>
      <c r="C19" s="104"/>
      <c r="D19" s="104"/>
      <c r="E19" s="79"/>
      <c r="F19" s="104"/>
      <c r="G19" s="104"/>
      <c r="H19" s="116">
        <f>H17*1.3</f>
        <v>12.525499999999997</v>
      </c>
      <c r="I19" s="117" t="s">
        <v>24</v>
      </c>
    </row>
    <row r="20" spans="1:9" ht="14.4" thickBot="1" x14ac:dyDescent="0.35"/>
    <row r="21" spans="1:9" ht="14.4" thickBot="1" x14ac:dyDescent="0.35">
      <c r="A21" s="86" t="s">
        <v>371</v>
      </c>
      <c r="C21" s="92">
        <v>2.2999999999999998</v>
      </c>
      <c r="D21" s="92">
        <v>2</v>
      </c>
      <c r="E21" s="93">
        <v>0.05</v>
      </c>
      <c r="F21" s="118">
        <f>E21*D21*C21</f>
        <v>0.22999999999999998</v>
      </c>
      <c r="G21" s="119" t="s">
        <v>24</v>
      </c>
    </row>
    <row r="23" spans="1:9" x14ac:dyDescent="0.3">
      <c r="A23" s="86" t="s">
        <v>372</v>
      </c>
      <c r="C23" s="92">
        <v>1.9</v>
      </c>
      <c r="D23" s="92">
        <v>2</v>
      </c>
      <c r="E23" s="92">
        <v>2</v>
      </c>
      <c r="F23" s="92">
        <f>E23*D23*C23</f>
        <v>7.6</v>
      </c>
    </row>
    <row r="24" spans="1:9" ht="14.4" thickBot="1" x14ac:dyDescent="0.35">
      <c r="C24" s="92">
        <v>1.8</v>
      </c>
      <c r="D24" s="92">
        <v>2</v>
      </c>
      <c r="E24" s="92">
        <v>2</v>
      </c>
      <c r="F24" s="120">
        <f>E24*D24*C24</f>
        <v>7.2</v>
      </c>
    </row>
    <row r="25" spans="1:9" ht="14.4" thickBot="1" x14ac:dyDescent="0.35">
      <c r="F25" s="118">
        <f>SUM(F23:F24)</f>
        <v>14.8</v>
      </c>
      <c r="G25" s="119" t="s">
        <v>4</v>
      </c>
    </row>
    <row r="27" spans="1:9" x14ac:dyDescent="0.3">
      <c r="A27" s="86" t="s">
        <v>373</v>
      </c>
      <c r="C27" s="92">
        <v>2.2000000000000002</v>
      </c>
      <c r="D27" s="92">
        <v>1.9</v>
      </c>
      <c r="E27" s="92">
        <v>0.1</v>
      </c>
      <c r="F27" s="93">
        <v>2</v>
      </c>
      <c r="G27" s="92">
        <f>F27*E27*D27*C27</f>
        <v>0.83600000000000008</v>
      </c>
      <c r="H27" s="86" t="s">
        <v>374</v>
      </c>
    </row>
    <row r="28" spans="1:9" ht="14.4" thickBot="1" x14ac:dyDescent="0.35">
      <c r="C28" s="92">
        <v>1.5</v>
      </c>
      <c r="D28" s="92">
        <v>0.9</v>
      </c>
      <c r="E28" s="92">
        <v>0.05</v>
      </c>
      <c r="F28" s="93">
        <v>2</v>
      </c>
      <c r="G28" s="120">
        <f>F28*E28*D28*C28</f>
        <v>0.13500000000000001</v>
      </c>
      <c r="H28" s="121" t="s">
        <v>375</v>
      </c>
    </row>
    <row r="29" spans="1:9" ht="14.4" thickBot="1" x14ac:dyDescent="0.35">
      <c r="G29" s="122">
        <f>SUM(G27:G28)</f>
        <v>0.97100000000000009</v>
      </c>
      <c r="H29" s="123" t="s">
        <v>155</v>
      </c>
    </row>
    <row r="30" spans="1:9" ht="14.4" thickBot="1" x14ac:dyDescent="0.35">
      <c r="A30" s="86" t="s">
        <v>376</v>
      </c>
      <c r="B30" s="92">
        <v>80</v>
      </c>
      <c r="C30" s="93">
        <f>G27</f>
        <v>0.83600000000000008</v>
      </c>
      <c r="D30" s="94">
        <f>C30*B30</f>
        <v>66.88000000000001</v>
      </c>
      <c r="E30" s="95" t="s">
        <v>199</v>
      </c>
    </row>
    <row r="31" spans="1:9" ht="14.4" thickBot="1" x14ac:dyDescent="0.35"/>
    <row r="32" spans="1:9" ht="14.4" thickBot="1" x14ac:dyDescent="0.35">
      <c r="A32" s="86" t="s">
        <v>78</v>
      </c>
      <c r="B32" s="92">
        <v>2.2000000000000002</v>
      </c>
      <c r="C32" s="93">
        <v>1.9</v>
      </c>
      <c r="D32" s="94">
        <f>C32*B32</f>
        <v>4.18</v>
      </c>
      <c r="E32" s="95" t="s">
        <v>4</v>
      </c>
    </row>
    <row r="34" spans="1:9" x14ac:dyDescent="0.3">
      <c r="A34" s="124" t="s">
        <v>377</v>
      </c>
      <c r="B34" s="125"/>
      <c r="C34" s="126"/>
      <c r="D34" s="135" t="s">
        <v>399</v>
      </c>
    </row>
    <row r="36" spans="1:9" ht="14.4" thickBot="1" x14ac:dyDescent="0.35">
      <c r="C36" s="89" t="s">
        <v>12</v>
      </c>
      <c r="D36" s="90" t="s">
        <v>12</v>
      </c>
      <c r="E36" s="91" t="s">
        <v>18</v>
      </c>
    </row>
    <row r="37" spans="1:9" ht="14.4" thickBot="1" x14ac:dyDescent="0.35">
      <c r="A37" s="962" t="s">
        <v>378</v>
      </c>
      <c r="B37" s="963"/>
      <c r="C37" s="92">
        <v>6</v>
      </c>
      <c r="D37" s="92">
        <v>1</v>
      </c>
      <c r="E37" s="93">
        <v>0.3</v>
      </c>
      <c r="F37" s="94">
        <f>E37*D37*C37</f>
        <v>1.7999999999999998</v>
      </c>
      <c r="G37" s="95" t="s">
        <v>24</v>
      </c>
    </row>
    <row r="39" spans="1:9" ht="14.4" thickBot="1" x14ac:dyDescent="0.35">
      <c r="A39" s="127" t="s">
        <v>361</v>
      </c>
      <c r="B39" s="98">
        <v>7</v>
      </c>
      <c r="C39" s="98">
        <v>2</v>
      </c>
      <c r="D39" s="99">
        <v>0.3</v>
      </c>
      <c r="E39" s="97">
        <f>D39*C39*B39</f>
        <v>4.2</v>
      </c>
      <c r="F39" s="128"/>
      <c r="G39" s="79"/>
      <c r="H39" s="79"/>
      <c r="I39" s="100"/>
    </row>
    <row r="40" spans="1:9" ht="14.4" thickBot="1" x14ac:dyDescent="0.35">
      <c r="A40" s="129"/>
      <c r="B40" s="130"/>
      <c r="C40" s="129"/>
      <c r="D40" s="129"/>
      <c r="E40" s="101">
        <f>SUM(E39:E39)</f>
        <v>4.2</v>
      </c>
      <c r="F40" s="102" t="s">
        <v>24</v>
      </c>
      <c r="G40" s="79"/>
      <c r="H40" s="79"/>
      <c r="I40" s="100"/>
    </row>
    <row r="41" spans="1:9" x14ac:dyDescent="0.3">
      <c r="A41" s="79"/>
      <c r="B41" s="78"/>
      <c r="C41" s="79"/>
      <c r="D41" s="79"/>
      <c r="E41" s="1"/>
      <c r="F41" s="1"/>
      <c r="G41" s="79"/>
      <c r="H41" s="79"/>
      <c r="I41" s="100"/>
    </row>
    <row r="42" spans="1:9" x14ac:dyDescent="0.3">
      <c r="A42" s="103" t="s">
        <v>362</v>
      </c>
      <c r="B42" s="104"/>
      <c r="C42" s="104"/>
      <c r="D42" s="104"/>
      <c r="E42" s="79"/>
      <c r="F42" s="105" t="s">
        <v>363</v>
      </c>
      <c r="G42" s="106"/>
      <c r="H42" s="107"/>
      <c r="I42" s="79"/>
    </row>
    <row r="43" spans="1:9" x14ac:dyDescent="0.3">
      <c r="A43" s="107"/>
      <c r="B43" s="108" t="s">
        <v>364</v>
      </c>
      <c r="C43" s="108">
        <f>E40</f>
        <v>4.2</v>
      </c>
      <c r="D43" s="109"/>
      <c r="E43" s="79"/>
      <c r="F43" s="104"/>
      <c r="G43" s="104" t="s">
        <v>366</v>
      </c>
      <c r="H43" s="104">
        <f>E40</f>
        <v>4.2</v>
      </c>
      <c r="I43" s="78" t="s">
        <v>365</v>
      </c>
    </row>
    <row r="44" spans="1:9" ht="14.4" thickBot="1" x14ac:dyDescent="0.35">
      <c r="A44" s="107"/>
      <c r="B44" s="108"/>
      <c r="C44" s="108">
        <f>-F49</f>
        <v>-1.7999999999999998</v>
      </c>
      <c r="D44" s="109"/>
      <c r="E44" s="79"/>
      <c r="F44" s="104"/>
      <c r="G44" s="104" t="s">
        <v>369</v>
      </c>
      <c r="H44" s="110">
        <f>C45</f>
        <v>2.4000000000000004</v>
      </c>
      <c r="I44" s="78" t="s">
        <v>368</v>
      </c>
    </row>
    <row r="45" spans="1:9" ht="14.4" thickBot="1" x14ac:dyDescent="0.35">
      <c r="A45" s="104"/>
      <c r="B45" s="104"/>
      <c r="C45" s="113">
        <f>SUM(C43:C44)</f>
        <v>2.4000000000000004</v>
      </c>
      <c r="D45" s="114" t="s">
        <v>24</v>
      </c>
      <c r="E45" s="79"/>
      <c r="F45" s="104"/>
      <c r="G45" s="104"/>
      <c r="H45" s="104">
        <f>H43-H44</f>
        <v>1.7999999999999998</v>
      </c>
      <c r="I45" s="79"/>
    </row>
    <row r="46" spans="1:9" ht="14.4" thickBot="1" x14ac:dyDescent="0.35">
      <c r="A46" s="104"/>
      <c r="B46" s="104"/>
      <c r="E46" s="79"/>
      <c r="F46" s="104"/>
      <c r="G46" s="115" t="s">
        <v>370</v>
      </c>
      <c r="H46" s="104"/>
      <c r="I46" s="79"/>
    </row>
    <row r="47" spans="1:9" ht="14.4" thickBot="1" x14ac:dyDescent="0.35">
      <c r="A47" s="104"/>
      <c r="B47" s="104"/>
      <c r="C47" s="104"/>
      <c r="D47" s="104"/>
      <c r="E47" s="79"/>
      <c r="F47" s="104"/>
      <c r="G47" s="104"/>
      <c r="H47" s="131">
        <f>H45*1.3</f>
        <v>2.34</v>
      </c>
      <c r="I47" s="117" t="s">
        <v>24</v>
      </c>
    </row>
    <row r="48" spans="1:9" ht="14.4" thickBot="1" x14ac:dyDescent="0.35"/>
    <row r="49" spans="1:9" ht="14.4" thickBot="1" x14ac:dyDescent="0.35">
      <c r="A49" s="86" t="s">
        <v>379</v>
      </c>
      <c r="C49" s="2">
        <v>6</v>
      </c>
      <c r="D49" s="2">
        <v>1</v>
      </c>
      <c r="E49" s="96">
        <v>0.3</v>
      </c>
      <c r="F49" s="132">
        <f>E49*D49*C49</f>
        <v>1.7999999999999998</v>
      </c>
      <c r="G49" s="95" t="s">
        <v>24</v>
      </c>
    </row>
    <row r="50" spans="1:9" x14ac:dyDescent="0.3">
      <c r="C50" s="133"/>
      <c r="D50" s="133"/>
      <c r="E50" s="133"/>
    </row>
    <row r="51" spans="1:9" ht="14.4" thickBot="1" x14ac:dyDescent="0.35">
      <c r="A51" s="86" t="s">
        <v>380</v>
      </c>
      <c r="C51" s="2">
        <v>6</v>
      </c>
      <c r="D51" s="2">
        <v>1</v>
      </c>
      <c r="E51" s="2">
        <f>D51*C51</f>
        <v>6</v>
      </c>
    </row>
    <row r="52" spans="1:9" ht="14.4" thickBot="1" x14ac:dyDescent="0.35">
      <c r="C52" s="133"/>
      <c r="D52" s="133"/>
      <c r="E52" s="132">
        <f>SUM(E51)</f>
        <v>6</v>
      </c>
      <c r="F52" s="95" t="s">
        <v>4</v>
      </c>
    </row>
    <row r="53" spans="1:9" s="134" customFormat="1" x14ac:dyDescent="0.3"/>
    <row r="54" spans="1:9" s="87" customFormat="1" x14ac:dyDescent="0.3">
      <c r="A54" s="87" t="s">
        <v>39</v>
      </c>
    </row>
    <row r="55" spans="1:9" x14ac:dyDescent="0.3">
      <c r="A55" s="86" t="s">
        <v>41</v>
      </c>
    </row>
    <row r="57" spans="1:9" x14ac:dyDescent="0.3">
      <c r="A57" s="88" t="s">
        <v>358</v>
      </c>
    </row>
    <row r="58" spans="1:9" ht="14.4" thickBot="1" x14ac:dyDescent="0.35">
      <c r="C58" s="89" t="s">
        <v>12</v>
      </c>
      <c r="D58" s="90" t="s">
        <v>12</v>
      </c>
      <c r="E58" s="91" t="s">
        <v>18</v>
      </c>
    </row>
    <row r="59" spans="1:9" ht="14.4" thickBot="1" x14ac:dyDescent="0.35">
      <c r="A59" s="86" t="s">
        <v>359</v>
      </c>
      <c r="C59" s="92">
        <v>3.5</v>
      </c>
      <c r="D59" s="92">
        <v>1.9</v>
      </c>
      <c r="E59" s="93">
        <v>2.25</v>
      </c>
      <c r="F59" s="132">
        <f>E59*D59*C59</f>
        <v>14.962499999999999</v>
      </c>
      <c r="G59" s="95" t="s">
        <v>24</v>
      </c>
    </row>
    <row r="60" spans="1:9" ht="14.4" thickBot="1" x14ac:dyDescent="0.35">
      <c r="A60" s="86" t="s">
        <v>360</v>
      </c>
      <c r="C60" s="92">
        <v>1.5</v>
      </c>
      <c r="D60" s="92">
        <v>3.1</v>
      </c>
      <c r="E60" s="96">
        <v>2</v>
      </c>
      <c r="F60" s="94">
        <f>E60*D60*C60</f>
        <v>9.3000000000000007</v>
      </c>
      <c r="G60" s="95" t="s">
        <v>24</v>
      </c>
    </row>
    <row r="62" spans="1:9" ht="14.4" thickBot="1" x14ac:dyDescent="0.35">
      <c r="A62" s="97" t="s">
        <v>361</v>
      </c>
      <c r="B62" s="98">
        <v>5.5</v>
      </c>
      <c r="C62" s="98">
        <v>3.9</v>
      </c>
      <c r="D62" s="99">
        <v>2.2000000000000002</v>
      </c>
      <c r="E62" s="97">
        <f>D62*C62*B62</f>
        <v>47.19</v>
      </c>
      <c r="F62" s="128"/>
      <c r="G62" s="79"/>
      <c r="H62" s="79"/>
      <c r="I62" s="100"/>
    </row>
    <row r="63" spans="1:9" ht="14.4" thickBot="1" x14ac:dyDescent="0.35">
      <c r="A63" s="129"/>
      <c r="B63" s="130"/>
      <c r="C63" s="129"/>
      <c r="D63" s="129"/>
      <c r="E63" s="101">
        <f>SUM(E62:E62)</f>
        <v>47.19</v>
      </c>
      <c r="F63" s="102" t="s">
        <v>24</v>
      </c>
      <c r="G63" s="79"/>
      <c r="H63" s="79"/>
      <c r="I63" s="100"/>
    </row>
    <row r="64" spans="1:9" x14ac:dyDescent="0.3">
      <c r="A64" s="79"/>
      <c r="B64" s="78"/>
      <c r="C64" s="79"/>
      <c r="D64" s="79"/>
      <c r="E64" s="1"/>
      <c r="F64" s="1"/>
      <c r="G64" s="79"/>
      <c r="H64" s="79"/>
      <c r="I64" s="100"/>
    </row>
    <row r="65" spans="1:9" x14ac:dyDescent="0.3">
      <c r="A65" s="103" t="s">
        <v>362</v>
      </c>
      <c r="B65" s="104"/>
      <c r="C65" s="104"/>
      <c r="D65" s="104"/>
      <c r="E65" s="79"/>
      <c r="F65" s="105" t="s">
        <v>363</v>
      </c>
      <c r="G65" s="106"/>
      <c r="H65" s="107"/>
      <c r="I65" s="79"/>
    </row>
    <row r="66" spans="1:9" x14ac:dyDescent="0.3">
      <c r="A66" s="107"/>
      <c r="B66" s="108" t="s">
        <v>364</v>
      </c>
      <c r="C66" s="108">
        <f>E63</f>
        <v>47.19</v>
      </c>
      <c r="D66" s="109" t="s">
        <v>365</v>
      </c>
      <c r="E66" s="79"/>
      <c r="F66" s="104"/>
      <c r="G66" s="104" t="s">
        <v>366</v>
      </c>
      <c r="H66" s="104">
        <f>E63</f>
        <v>47.19</v>
      </c>
      <c r="I66" s="78" t="s">
        <v>365</v>
      </c>
    </row>
    <row r="67" spans="1:9" x14ac:dyDescent="0.3">
      <c r="A67" s="107"/>
      <c r="B67" s="108" t="s">
        <v>367</v>
      </c>
      <c r="C67" s="108">
        <f>-F72</f>
        <v>-0.36000000000000004</v>
      </c>
      <c r="D67" s="109" t="s">
        <v>368</v>
      </c>
      <c r="E67" s="79"/>
      <c r="F67" s="104"/>
      <c r="G67" s="104" t="s">
        <v>369</v>
      </c>
      <c r="H67" s="110">
        <f>C69</f>
        <v>31.8675</v>
      </c>
      <c r="I67" s="78" t="s">
        <v>368</v>
      </c>
    </row>
    <row r="68" spans="1:9" ht="14.4" thickBot="1" x14ac:dyDescent="0.35">
      <c r="A68" s="104"/>
      <c r="B68" s="111"/>
      <c r="C68" s="112">
        <f>-F59</f>
        <v>-14.962499999999999</v>
      </c>
      <c r="D68" s="109" t="s">
        <v>368</v>
      </c>
      <c r="E68" s="79"/>
      <c r="F68" s="104"/>
      <c r="G68" s="104"/>
      <c r="H68" s="104">
        <f>H66-H67</f>
        <v>15.322499999999998</v>
      </c>
      <c r="I68" s="79"/>
    </row>
    <row r="69" spans="1:9" ht="14.4" thickBot="1" x14ac:dyDescent="0.35">
      <c r="A69" s="104"/>
      <c r="B69" s="104"/>
      <c r="C69" s="113">
        <f>SUM(C66:C68)</f>
        <v>31.8675</v>
      </c>
      <c r="D69" s="114" t="s">
        <v>24</v>
      </c>
      <c r="E69" s="79"/>
      <c r="F69" s="104"/>
      <c r="G69" s="115" t="s">
        <v>370</v>
      </c>
      <c r="H69" s="104"/>
      <c r="I69" s="79"/>
    </row>
    <row r="70" spans="1:9" ht="14.4" thickBot="1" x14ac:dyDescent="0.35">
      <c r="A70" s="104"/>
      <c r="B70" s="104"/>
      <c r="C70" s="104"/>
      <c r="D70" s="104"/>
      <c r="E70" s="79"/>
      <c r="F70" s="104"/>
      <c r="G70" s="104"/>
      <c r="H70" s="116">
        <f>H68*1.3</f>
        <v>19.919249999999998</v>
      </c>
      <c r="I70" s="117" t="s">
        <v>24</v>
      </c>
    </row>
    <row r="71" spans="1:9" ht="14.4" thickBot="1" x14ac:dyDescent="0.35"/>
    <row r="72" spans="1:9" ht="14.4" thickBot="1" x14ac:dyDescent="0.35">
      <c r="A72" s="86" t="s">
        <v>371</v>
      </c>
      <c r="C72" s="92">
        <v>3.6</v>
      </c>
      <c r="D72" s="92">
        <v>2</v>
      </c>
      <c r="E72" s="93">
        <v>0.05</v>
      </c>
      <c r="F72" s="94">
        <f>E72*D72*C72</f>
        <v>0.36000000000000004</v>
      </c>
      <c r="G72" s="95" t="s">
        <v>24</v>
      </c>
    </row>
    <row r="74" spans="1:9" x14ac:dyDescent="0.3">
      <c r="A74" s="86" t="s">
        <v>372</v>
      </c>
      <c r="C74" s="92">
        <v>3.5</v>
      </c>
      <c r="D74" s="92">
        <v>2</v>
      </c>
      <c r="E74" s="92">
        <v>2</v>
      </c>
      <c r="F74" s="92">
        <f>E74*D74*C74</f>
        <v>14</v>
      </c>
    </row>
    <row r="75" spans="1:9" ht="14.4" thickBot="1" x14ac:dyDescent="0.35">
      <c r="C75" s="92">
        <v>1.5</v>
      </c>
      <c r="D75" s="92">
        <v>2</v>
      </c>
      <c r="E75" s="92">
        <v>2</v>
      </c>
      <c r="F75" s="120">
        <f>E75*D75*C75</f>
        <v>6</v>
      </c>
    </row>
    <row r="76" spans="1:9" ht="14.4" thickBot="1" x14ac:dyDescent="0.35">
      <c r="F76" s="94">
        <f>SUM(F74:F75)</f>
        <v>20</v>
      </c>
      <c r="G76" s="95" t="s">
        <v>4</v>
      </c>
    </row>
    <row r="78" spans="1:9" x14ac:dyDescent="0.3">
      <c r="A78" s="86" t="s">
        <v>373</v>
      </c>
      <c r="C78" s="92">
        <v>3.5</v>
      </c>
      <c r="D78" s="92">
        <v>1.9</v>
      </c>
      <c r="E78" s="92">
        <v>0.1</v>
      </c>
      <c r="F78" s="93">
        <v>2</v>
      </c>
      <c r="G78" s="93">
        <f>F78*E78*D78*C78</f>
        <v>1.33</v>
      </c>
      <c r="H78" s="86" t="s">
        <v>374</v>
      </c>
    </row>
    <row r="79" spans="1:9" ht="14.4" thickBot="1" x14ac:dyDescent="0.35">
      <c r="C79" s="92">
        <v>1.5</v>
      </c>
      <c r="D79" s="92">
        <v>0.9</v>
      </c>
      <c r="E79" s="92">
        <v>0.05</v>
      </c>
      <c r="F79" s="93">
        <v>2</v>
      </c>
      <c r="G79" s="120">
        <f>F79*E79*D79*C79</f>
        <v>0.13500000000000001</v>
      </c>
      <c r="H79" s="121" t="s">
        <v>375</v>
      </c>
    </row>
    <row r="80" spans="1:9" ht="14.4" thickBot="1" x14ac:dyDescent="0.35">
      <c r="G80" s="122">
        <f>SUM(G78:G79)</f>
        <v>1.4650000000000001</v>
      </c>
      <c r="H80" s="123" t="s">
        <v>155</v>
      </c>
    </row>
    <row r="81" spans="1:9" ht="14.4" thickBot="1" x14ac:dyDescent="0.35"/>
    <row r="82" spans="1:9" ht="14.4" thickBot="1" x14ac:dyDescent="0.35">
      <c r="A82" s="86" t="s">
        <v>376</v>
      </c>
      <c r="B82" s="92">
        <v>80</v>
      </c>
      <c r="C82" s="93">
        <f>G78</f>
        <v>1.33</v>
      </c>
      <c r="D82" s="94">
        <f>C82*B82</f>
        <v>106.4</v>
      </c>
      <c r="E82" s="95" t="s">
        <v>199</v>
      </c>
    </row>
    <row r="83" spans="1:9" ht="14.4" thickBot="1" x14ac:dyDescent="0.35"/>
    <row r="84" spans="1:9" ht="14.4" thickBot="1" x14ac:dyDescent="0.35">
      <c r="A84" s="86" t="s">
        <v>78</v>
      </c>
      <c r="B84" s="92">
        <v>3.3</v>
      </c>
      <c r="C84" s="93">
        <v>1.9</v>
      </c>
      <c r="D84" s="94">
        <f>C84*B84</f>
        <v>6.27</v>
      </c>
      <c r="E84" s="95" t="s">
        <v>4</v>
      </c>
    </row>
    <row r="86" spans="1:9" x14ac:dyDescent="0.3">
      <c r="A86" s="124" t="s">
        <v>377</v>
      </c>
      <c r="B86" s="125"/>
      <c r="C86" s="126"/>
      <c r="D86" s="135" t="s">
        <v>400</v>
      </c>
      <c r="E86" s="135"/>
      <c r="F86" s="135"/>
    </row>
    <row r="88" spans="1:9" ht="14.4" thickBot="1" x14ac:dyDescent="0.35">
      <c r="C88" s="89" t="s">
        <v>12</v>
      </c>
      <c r="D88" s="90" t="s">
        <v>12</v>
      </c>
      <c r="E88" s="91" t="s">
        <v>18</v>
      </c>
    </row>
    <row r="89" spans="1:9" ht="14.4" thickBot="1" x14ac:dyDescent="0.35">
      <c r="A89" s="956" t="s">
        <v>378</v>
      </c>
      <c r="B89" s="957"/>
      <c r="C89" s="92">
        <v>21</v>
      </c>
      <c r="D89" s="92">
        <v>1</v>
      </c>
      <c r="E89" s="93">
        <v>0.3</v>
      </c>
      <c r="F89" s="94">
        <f>E89*D89*C89</f>
        <v>6.3</v>
      </c>
      <c r="G89" s="95" t="s">
        <v>24</v>
      </c>
    </row>
    <row r="91" spans="1:9" ht="14.4" thickBot="1" x14ac:dyDescent="0.35">
      <c r="A91" s="127" t="s">
        <v>361</v>
      </c>
      <c r="B91" s="98">
        <f>C89</f>
        <v>21</v>
      </c>
      <c r="C91" s="98">
        <v>2</v>
      </c>
      <c r="D91" s="99">
        <v>0.3</v>
      </c>
      <c r="E91" s="97">
        <f>D91*C91*B91</f>
        <v>12.6</v>
      </c>
      <c r="F91" s="128"/>
      <c r="G91" s="129"/>
      <c r="H91" s="79"/>
      <c r="I91" s="100"/>
    </row>
    <row r="92" spans="1:9" ht="14.4" thickBot="1" x14ac:dyDescent="0.35">
      <c r="A92" s="129"/>
      <c r="B92" s="130"/>
      <c r="C92" s="129"/>
      <c r="D92" s="129"/>
      <c r="E92" s="101">
        <f>SUM(E91:E91)</f>
        <v>12.6</v>
      </c>
      <c r="F92" s="102" t="s">
        <v>24</v>
      </c>
      <c r="G92" s="129"/>
      <c r="H92" s="79"/>
      <c r="I92" s="100"/>
    </row>
    <row r="93" spans="1:9" x14ac:dyDescent="0.3">
      <c r="A93" s="79"/>
      <c r="B93" s="78"/>
      <c r="C93" s="79"/>
      <c r="D93" s="79"/>
      <c r="E93" s="1"/>
      <c r="F93" s="1"/>
      <c r="G93" s="79"/>
      <c r="H93" s="79"/>
      <c r="I93" s="100"/>
    </row>
    <row r="94" spans="1:9" x14ac:dyDescent="0.3">
      <c r="A94" s="103" t="s">
        <v>362</v>
      </c>
      <c r="B94" s="106"/>
      <c r="C94" s="104"/>
      <c r="D94" s="104"/>
      <c r="E94" s="79"/>
      <c r="F94" s="105" t="s">
        <v>363</v>
      </c>
      <c r="G94" s="106"/>
      <c r="H94" s="107"/>
      <c r="I94" s="79"/>
    </row>
    <row r="95" spans="1:9" x14ac:dyDescent="0.3">
      <c r="A95" s="107"/>
      <c r="B95" s="108" t="s">
        <v>364</v>
      </c>
      <c r="C95" s="108">
        <f>E92</f>
        <v>12.6</v>
      </c>
      <c r="D95" s="104"/>
      <c r="E95" s="79"/>
      <c r="F95" s="104"/>
      <c r="G95" s="104" t="s">
        <v>366</v>
      </c>
      <c r="H95" s="104">
        <f>E92</f>
        <v>12.6</v>
      </c>
      <c r="I95" s="78" t="s">
        <v>365</v>
      </c>
    </row>
    <row r="96" spans="1:9" ht="14.4" thickBot="1" x14ac:dyDescent="0.35">
      <c r="A96" s="107"/>
      <c r="B96" s="108"/>
      <c r="C96" s="108">
        <f>-F101</f>
        <v>-6.3</v>
      </c>
      <c r="D96" s="104"/>
      <c r="E96" s="79"/>
      <c r="F96" s="104"/>
      <c r="G96" s="104" t="s">
        <v>369</v>
      </c>
      <c r="H96" s="110">
        <f>C97</f>
        <v>6.3</v>
      </c>
      <c r="I96" s="78" t="s">
        <v>368</v>
      </c>
    </row>
    <row r="97" spans="1:10" ht="14.4" thickBot="1" x14ac:dyDescent="0.35">
      <c r="A97" s="104"/>
      <c r="B97" s="104"/>
      <c r="C97" s="136">
        <f>SUM(C95:C96)</f>
        <v>6.3</v>
      </c>
      <c r="D97" s="104"/>
      <c r="E97" s="79"/>
      <c r="F97" s="104"/>
      <c r="G97" s="104"/>
      <c r="H97" s="104">
        <f>H95-H96</f>
        <v>6.3</v>
      </c>
      <c r="I97" s="79"/>
    </row>
    <row r="98" spans="1:10" ht="14.4" thickBot="1" x14ac:dyDescent="0.35">
      <c r="A98" s="104"/>
      <c r="B98" s="104"/>
      <c r="D98" s="104"/>
      <c r="E98" s="79"/>
      <c r="F98" s="104"/>
      <c r="G98" s="115" t="s">
        <v>370</v>
      </c>
      <c r="H98" s="104"/>
      <c r="I98" s="79"/>
    </row>
    <row r="99" spans="1:10" ht="14.4" thickBot="1" x14ac:dyDescent="0.35">
      <c r="A99" s="104"/>
      <c r="B99" s="104"/>
      <c r="C99" s="104"/>
      <c r="D99" s="104"/>
      <c r="E99" s="79"/>
      <c r="F99" s="104"/>
      <c r="G99" s="104"/>
      <c r="H99" s="116">
        <f>H97*1.3</f>
        <v>8.19</v>
      </c>
      <c r="I99" s="117" t="s">
        <v>24</v>
      </c>
    </row>
    <row r="100" spans="1:10" ht="14.4" thickBot="1" x14ac:dyDescent="0.35"/>
    <row r="101" spans="1:10" ht="14.4" thickBot="1" x14ac:dyDescent="0.35">
      <c r="A101" s="86" t="s">
        <v>379</v>
      </c>
      <c r="C101" s="2">
        <f>C89</f>
        <v>21</v>
      </c>
      <c r="D101" s="2">
        <v>1</v>
      </c>
      <c r="E101" s="96">
        <v>0.3</v>
      </c>
      <c r="F101" s="132">
        <f>E101*D101*C101</f>
        <v>6.3</v>
      </c>
      <c r="G101" s="95" t="s">
        <v>24</v>
      </c>
    </row>
    <row r="102" spans="1:10" x14ac:dyDescent="0.3">
      <c r="C102" s="133"/>
      <c r="D102" s="133"/>
      <c r="E102" s="133"/>
    </row>
    <row r="103" spans="1:10" ht="14.4" thickBot="1" x14ac:dyDescent="0.35">
      <c r="A103" s="86" t="s">
        <v>380</v>
      </c>
      <c r="C103" s="2">
        <f>C89</f>
        <v>21</v>
      </c>
      <c r="D103" s="2">
        <v>1</v>
      </c>
      <c r="E103" s="2">
        <f>D103*C103</f>
        <v>21</v>
      </c>
    </row>
    <row r="104" spans="1:10" ht="14.4" thickBot="1" x14ac:dyDescent="0.35">
      <c r="C104" s="133"/>
      <c r="D104" s="133"/>
      <c r="E104" s="132">
        <f>SUM(E103)</f>
        <v>21</v>
      </c>
      <c r="F104" s="95" t="s">
        <v>4</v>
      </c>
    </row>
    <row r="105" spans="1:10" ht="14.4" thickBot="1" x14ac:dyDescent="0.35"/>
    <row r="106" spans="1:10" ht="14.4" thickBot="1" x14ac:dyDescent="0.35">
      <c r="A106" s="118" t="s">
        <v>393</v>
      </c>
      <c r="B106" s="137"/>
      <c r="C106" s="138"/>
    </row>
    <row r="107" spans="1:10" x14ac:dyDescent="0.3">
      <c r="A107" s="139"/>
    </row>
    <row r="108" spans="1:10" ht="14.4" thickBot="1" x14ac:dyDescent="0.35">
      <c r="C108" s="89" t="s">
        <v>12</v>
      </c>
      <c r="D108" s="90" t="s">
        <v>12</v>
      </c>
      <c r="E108" s="91" t="s">
        <v>18</v>
      </c>
    </row>
    <row r="109" spans="1:10" ht="14.4" thickBot="1" x14ac:dyDescent="0.35">
      <c r="A109" s="86" t="s">
        <v>359</v>
      </c>
      <c r="C109" s="92">
        <v>0.8</v>
      </c>
      <c r="D109" s="92">
        <v>0.8</v>
      </c>
      <c r="E109" s="93">
        <v>1.25</v>
      </c>
      <c r="F109" s="132">
        <f>E109*D109*C109</f>
        <v>0.8</v>
      </c>
      <c r="G109" s="95" t="s">
        <v>24</v>
      </c>
    </row>
    <row r="110" spans="1:10" ht="14.4" thickBot="1" x14ac:dyDescent="0.35">
      <c r="A110" s="86" t="s">
        <v>360</v>
      </c>
      <c r="C110" s="92">
        <v>0.6</v>
      </c>
      <c r="D110" s="92">
        <v>0.6</v>
      </c>
      <c r="E110" s="96">
        <v>1</v>
      </c>
      <c r="F110" s="94">
        <f>E110*D110*C110</f>
        <v>0.36</v>
      </c>
      <c r="G110" s="95" t="s">
        <v>24</v>
      </c>
    </row>
    <row r="112" spans="1:10" ht="14.4" thickBot="1" x14ac:dyDescent="0.35">
      <c r="A112" s="97" t="s">
        <v>361</v>
      </c>
      <c r="B112" s="98">
        <v>1</v>
      </c>
      <c r="C112" s="98">
        <v>1</v>
      </c>
      <c r="D112" s="99">
        <v>0.9</v>
      </c>
      <c r="E112" s="97">
        <f>D112*C112*B112</f>
        <v>0.9</v>
      </c>
      <c r="F112" s="128"/>
      <c r="G112" s="140"/>
      <c r="H112" s="140"/>
      <c r="I112" s="141"/>
      <c r="J112" s="135"/>
    </row>
    <row r="113" spans="1:10" ht="14.4" thickBot="1" x14ac:dyDescent="0.35">
      <c r="A113" s="129"/>
      <c r="B113" s="130"/>
      <c r="C113" s="129"/>
      <c r="D113" s="129"/>
      <c r="E113" s="101">
        <f>SUM(E112:E112)</f>
        <v>0.9</v>
      </c>
      <c r="F113" s="102" t="s">
        <v>24</v>
      </c>
      <c r="G113" s="140"/>
      <c r="H113" s="140"/>
      <c r="I113" s="141"/>
      <c r="J113" s="135"/>
    </row>
    <row r="114" spans="1:10" x14ac:dyDescent="0.3">
      <c r="A114" s="79"/>
      <c r="B114" s="78"/>
      <c r="C114" s="79"/>
      <c r="D114" s="79"/>
      <c r="E114" s="1"/>
      <c r="F114" s="1"/>
      <c r="G114" s="79"/>
      <c r="H114" s="79"/>
      <c r="I114" s="100"/>
    </row>
    <row r="115" spans="1:10" x14ac:dyDescent="0.3">
      <c r="A115" s="103" t="s">
        <v>362</v>
      </c>
      <c r="B115" s="106"/>
      <c r="C115" s="104"/>
      <c r="D115" s="104"/>
      <c r="E115" s="79"/>
      <c r="F115" s="105" t="s">
        <v>363</v>
      </c>
      <c r="G115" s="106"/>
      <c r="H115" s="107"/>
      <c r="I115" s="79"/>
    </row>
    <row r="116" spans="1:10" x14ac:dyDescent="0.3">
      <c r="A116" s="107"/>
      <c r="B116" s="108" t="s">
        <v>364</v>
      </c>
      <c r="C116" s="108">
        <f>E113</f>
        <v>0.9</v>
      </c>
      <c r="D116" s="109"/>
      <c r="E116" s="79"/>
      <c r="F116" s="104"/>
      <c r="G116" s="104" t="s">
        <v>366</v>
      </c>
      <c r="H116" s="104">
        <f>E113</f>
        <v>0.9</v>
      </c>
      <c r="I116" s="78"/>
    </row>
    <row r="117" spans="1:10" ht="14.4" thickBot="1" x14ac:dyDescent="0.35">
      <c r="A117" s="107"/>
      <c r="B117" s="108"/>
      <c r="C117" s="108">
        <f>F109</f>
        <v>0.8</v>
      </c>
      <c r="D117" s="109"/>
      <c r="E117" s="79"/>
      <c r="F117" s="104"/>
      <c r="G117" s="104" t="s">
        <v>369</v>
      </c>
      <c r="H117" s="110">
        <f>C118</f>
        <v>9.9999999999999978E-2</v>
      </c>
      <c r="I117" s="78"/>
    </row>
    <row r="118" spans="1:10" ht="14.4" thickBot="1" x14ac:dyDescent="0.35">
      <c r="A118" s="104"/>
      <c r="B118" s="104"/>
      <c r="C118" s="113">
        <f>C116-C117</f>
        <v>9.9999999999999978E-2</v>
      </c>
      <c r="D118" s="114" t="s">
        <v>4</v>
      </c>
      <c r="E118" s="79"/>
      <c r="F118" s="104"/>
      <c r="G118" s="104"/>
      <c r="H118" s="104">
        <f>H116-H117</f>
        <v>0.8</v>
      </c>
      <c r="I118" s="79"/>
    </row>
    <row r="119" spans="1:10" ht="14.4" thickBot="1" x14ac:dyDescent="0.35">
      <c r="A119" s="104"/>
      <c r="B119" s="104"/>
      <c r="C119" s="104"/>
      <c r="D119" s="104"/>
      <c r="E119" s="79"/>
      <c r="F119" s="104"/>
      <c r="G119" s="115" t="s">
        <v>370</v>
      </c>
      <c r="H119" s="104"/>
      <c r="I119" s="79"/>
    </row>
    <row r="120" spans="1:10" ht="14.4" thickBot="1" x14ac:dyDescent="0.35">
      <c r="A120" s="104"/>
      <c r="B120" s="104"/>
      <c r="C120" s="104"/>
      <c r="D120" s="104"/>
      <c r="E120" s="79"/>
      <c r="F120" s="104"/>
      <c r="G120" s="104"/>
      <c r="H120" s="116">
        <f>H118*1.3</f>
        <v>1.04</v>
      </c>
      <c r="I120" s="117" t="s">
        <v>24</v>
      </c>
    </row>
    <row r="121" spans="1:10" ht="14.4" thickBot="1" x14ac:dyDescent="0.35"/>
    <row r="122" spans="1:10" ht="14.4" thickBot="1" x14ac:dyDescent="0.35">
      <c r="A122" s="86" t="s">
        <v>371</v>
      </c>
      <c r="C122" s="2">
        <v>0.9</v>
      </c>
      <c r="D122" s="2">
        <v>0.9</v>
      </c>
      <c r="E122" s="93">
        <v>0.05</v>
      </c>
      <c r="F122" s="94">
        <f>E122*D122*C122</f>
        <v>4.0500000000000008E-2</v>
      </c>
      <c r="G122" s="95" t="s">
        <v>24</v>
      </c>
    </row>
    <row r="124" spans="1:10" x14ac:dyDescent="0.3">
      <c r="A124" s="86" t="s">
        <v>372</v>
      </c>
      <c r="C124" s="2">
        <v>0.8</v>
      </c>
      <c r="D124" s="2">
        <v>0.8</v>
      </c>
      <c r="E124" s="92">
        <v>2</v>
      </c>
      <c r="F124" s="92">
        <f>E124*D124*C124</f>
        <v>1.2800000000000002</v>
      </c>
    </row>
    <row r="125" spans="1:10" ht="14.4" thickBot="1" x14ac:dyDescent="0.35">
      <c r="C125" s="2">
        <v>0.6</v>
      </c>
      <c r="D125" s="2">
        <v>0.8</v>
      </c>
      <c r="E125" s="92">
        <v>2</v>
      </c>
      <c r="F125" s="120">
        <f>E125*D125*C125</f>
        <v>0.96</v>
      </c>
    </row>
    <row r="126" spans="1:10" ht="14.4" thickBot="1" x14ac:dyDescent="0.35">
      <c r="F126" s="94">
        <f>SUM(F124:F125)</f>
        <v>2.2400000000000002</v>
      </c>
      <c r="G126" s="95" t="s">
        <v>4</v>
      </c>
    </row>
    <row r="127" spans="1:10" ht="14.4" thickBot="1" x14ac:dyDescent="0.35"/>
    <row r="128" spans="1:10" ht="14.4" thickBot="1" x14ac:dyDescent="0.35">
      <c r="A128" s="86" t="s">
        <v>394</v>
      </c>
      <c r="C128" s="2">
        <v>0.6</v>
      </c>
      <c r="D128" s="2">
        <v>0.8</v>
      </c>
      <c r="E128" s="93">
        <v>4</v>
      </c>
      <c r="F128" s="118">
        <f>E128*D128*C128</f>
        <v>1.92</v>
      </c>
      <c r="G128" s="123" t="s">
        <v>4</v>
      </c>
    </row>
    <row r="130" spans="1:12" ht="14.4" thickBot="1" x14ac:dyDescent="0.35">
      <c r="A130" s="86" t="s">
        <v>373</v>
      </c>
      <c r="C130" s="92">
        <v>0.8</v>
      </c>
      <c r="D130" s="92">
        <v>0.8</v>
      </c>
      <c r="E130" s="92">
        <v>0.1</v>
      </c>
      <c r="F130" s="92">
        <v>2</v>
      </c>
      <c r="G130" s="120">
        <f>F130*E130*D130*C130</f>
        <v>0.12800000000000003</v>
      </c>
    </row>
    <row r="131" spans="1:12" ht="14.4" thickBot="1" x14ac:dyDescent="0.35">
      <c r="G131" s="142">
        <f>SUM(G130)</f>
        <v>0.12800000000000003</v>
      </c>
      <c r="H131" s="123" t="s">
        <v>155</v>
      </c>
    </row>
    <row r="132" spans="1:12" ht="14.4" thickBot="1" x14ac:dyDescent="0.35"/>
    <row r="133" spans="1:12" ht="14.4" thickBot="1" x14ac:dyDescent="0.35">
      <c r="A133" s="86" t="s">
        <v>376</v>
      </c>
      <c r="B133" s="92">
        <v>80</v>
      </c>
      <c r="C133" s="143">
        <f>G131</f>
        <v>0.12800000000000003</v>
      </c>
      <c r="D133" s="94">
        <f>C133*B133</f>
        <v>10.240000000000002</v>
      </c>
      <c r="E133" s="95" t="s">
        <v>199</v>
      </c>
    </row>
    <row r="134" spans="1:12" ht="14.4" thickBot="1" x14ac:dyDescent="0.35"/>
    <row r="135" spans="1:12" ht="14.4" thickBot="1" x14ac:dyDescent="0.35">
      <c r="A135" s="86" t="s">
        <v>78</v>
      </c>
      <c r="B135" s="92">
        <v>0.8</v>
      </c>
      <c r="C135" s="93">
        <v>0.8</v>
      </c>
      <c r="D135" s="94">
        <f>C135*B135</f>
        <v>0.64000000000000012</v>
      </c>
      <c r="E135" s="95" t="s">
        <v>4</v>
      </c>
    </row>
    <row r="138" spans="1:12" ht="14.4" thickBot="1" x14ac:dyDescent="0.35"/>
    <row r="139" spans="1:12" ht="18.600000000000001" thickBot="1" x14ac:dyDescent="0.4">
      <c r="A139" s="146" t="s">
        <v>103</v>
      </c>
      <c r="B139" s="147"/>
      <c r="C139" s="148"/>
      <c r="H139" s="121"/>
      <c r="I139" s="121"/>
      <c r="J139" s="121"/>
      <c r="K139" s="121"/>
      <c r="L139" s="121"/>
    </row>
    <row r="140" spans="1:12" ht="15.75" customHeight="1" x14ac:dyDescent="0.3">
      <c r="D140" s="958" t="s">
        <v>381</v>
      </c>
      <c r="E140" s="958"/>
      <c r="F140" s="958" t="s">
        <v>382</v>
      </c>
      <c r="G140" s="958"/>
      <c r="H140" s="958" t="s">
        <v>383</v>
      </c>
      <c r="I140" s="958"/>
      <c r="J140" s="965" t="s">
        <v>402</v>
      </c>
      <c r="K140" s="955" t="s">
        <v>384</v>
      </c>
    </row>
    <row r="141" spans="1:12" x14ac:dyDescent="0.3">
      <c r="D141" s="90" t="s">
        <v>396</v>
      </c>
      <c r="E141" s="90" t="s">
        <v>397</v>
      </c>
      <c r="F141" s="90" t="s">
        <v>396</v>
      </c>
      <c r="G141" s="90" t="s">
        <v>398</v>
      </c>
      <c r="H141" s="90" t="s">
        <v>395</v>
      </c>
      <c r="I141" s="90" t="s">
        <v>403</v>
      </c>
      <c r="J141" s="965"/>
      <c r="K141" s="955"/>
    </row>
    <row r="142" spans="1:12" x14ac:dyDescent="0.3">
      <c r="A142" s="144" t="s">
        <v>385</v>
      </c>
      <c r="B142" s="145"/>
      <c r="C142" s="89" t="s">
        <v>155</v>
      </c>
      <c r="D142" s="149">
        <f>E12</f>
        <v>36.036000000000001</v>
      </c>
      <c r="E142" s="2">
        <f>F37*2</f>
        <v>3.5999999999999996</v>
      </c>
      <c r="F142" s="149">
        <f>D142</f>
        <v>36.036000000000001</v>
      </c>
      <c r="G142" s="2">
        <f>E142</f>
        <v>3.5999999999999996</v>
      </c>
      <c r="H142" s="149">
        <f>E63*2</f>
        <v>94.38</v>
      </c>
      <c r="I142" s="2">
        <f>E92*4</f>
        <v>50.4</v>
      </c>
      <c r="J142" s="2">
        <f>E113*36</f>
        <v>32.4</v>
      </c>
      <c r="K142" s="150">
        <f>SUM(D142:J142)</f>
        <v>256.452</v>
      </c>
      <c r="L142" s="90" t="s">
        <v>155</v>
      </c>
    </row>
    <row r="143" spans="1:12" x14ac:dyDescent="0.3">
      <c r="A143" s="144" t="s">
        <v>362</v>
      </c>
      <c r="B143" s="145"/>
      <c r="C143" s="89" t="s">
        <v>155</v>
      </c>
      <c r="D143" s="149">
        <f>C18</f>
        <v>26.401000000000003</v>
      </c>
      <c r="E143" s="2">
        <f>C45*2</f>
        <v>4.8000000000000007</v>
      </c>
      <c r="F143" s="149">
        <f t="shared" ref="F143:F148" si="0">D143</f>
        <v>26.401000000000003</v>
      </c>
      <c r="G143" s="2">
        <f t="shared" ref="G143:G152" si="1">E143</f>
        <v>4.8000000000000007</v>
      </c>
      <c r="H143" s="149">
        <f>C69*2</f>
        <v>63.734999999999999</v>
      </c>
      <c r="I143" s="2">
        <f>C97*4</f>
        <v>25.2</v>
      </c>
      <c r="J143" s="2">
        <f>C118*36</f>
        <v>3.5999999999999992</v>
      </c>
      <c r="K143" s="150">
        <f t="shared" ref="K143:K152" si="2">SUM(D143:J143)</f>
        <v>154.93699999999998</v>
      </c>
      <c r="L143" s="90" t="s">
        <v>155</v>
      </c>
    </row>
    <row r="144" spans="1:12" x14ac:dyDescent="0.3">
      <c r="A144" s="144" t="s">
        <v>386</v>
      </c>
      <c r="B144" s="145"/>
      <c r="C144" s="89" t="s">
        <v>155</v>
      </c>
      <c r="D144" s="151">
        <f>H19</f>
        <v>12.525499999999997</v>
      </c>
      <c r="E144" s="2">
        <f>H47*2</f>
        <v>4.68</v>
      </c>
      <c r="F144" s="151">
        <f t="shared" si="0"/>
        <v>12.525499999999997</v>
      </c>
      <c r="G144" s="2">
        <f t="shared" si="1"/>
        <v>4.68</v>
      </c>
      <c r="H144" s="151">
        <f>H70*2</f>
        <v>39.838499999999996</v>
      </c>
      <c r="I144" s="2">
        <f>H99*4</f>
        <v>32.76</v>
      </c>
      <c r="J144" s="2">
        <f>H120*36</f>
        <v>37.44</v>
      </c>
      <c r="K144" s="150">
        <f t="shared" si="2"/>
        <v>144.44949999999997</v>
      </c>
      <c r="L144" s="90" t="s">
        <v>155</v>
      </c>
    </row>
    <row r="145" spans="1:12" x14ac:dyDescent="0.3">
      <c r="A145" s="144" t="s">
        <v>387</v>
      </c>
      <c r="B145" s="145"/>
      <c r="C145" s="89" t="s">
        <v>155</v>
      </c>
      <c r="D145" s="92">
        <f>F21</f>
        <v>0.22999999999999998</v>
      </c>
      <c r="E145" s="152"/>
      <c r="F145" s="92">
        <f t="shared" si="0"/>
        <v>0.22999999999999998</v>
      </c>
      <c r="G145" s="152">
        <f t="shared" si="1"/>
        <v>0</v>
      </c>
      <c r="H145" s="92">
        <f>F72*2</f>
        <v>0.72000000000000008</v>
      </c>
      <c r="I145" s="152"/>
      <c r="J145" s="2">
        <f>F122*36</f>
        <v>1.4580000000000002</v>
      </c>
      <c r="K145" s="150">
        <f t="shared" si="2"/>
        <v>2.6380000000000003</v>
      </c>
      <c r="L145" s="90" t="s">
        <v>155</v>
      </c>
    </row>
    <row r="146" spans="1:12" x14ac:dyDescent="0.3">
      <c r="A146" s="144" t="s">
        <v>388</v>
      </c>
      <c r="B146" s="145"/>
      <c r="C146" s="89" t="s">
        <v>155</v>
      </c>
      <c r="D146" s="92">
        <f>G27</f>
        <v>0.83600000000000008</v>
      </c>
      <c r="E146" s="152"/>
      <c r="F146" s="92">
        <f t="shared" si="0"/>
        <v>0.83600000000000008</v>
      </c>
      <c r="G146" s="152">
        <f t="shared" si="1"/>
        <v>0</v>
      </c>
      <c r="H146" s="92">
        <f>G80*2</f>
        <v>2.93</v>
      </c>
      <c r="I146" s="152"/>
      <c r="J146" s="2">
        <f>G131*36</f>
        <v>4.6080000000000014</v>
      </c>
      <c r="K146" s="150">
        <f t="shared" si="2"/>
        <v>9.2100000000000009</v>
      </c>
      <c r="L146" s="90" t="s">
        <v>155</v>
      </c>
    </row>
    <row r="147" spans="1:12" x14ac:dyDescent="0.3">
      <c r="A147" s="144" t="s">
        <v>389</v>
      </c>
      <c r="B147" s="145"/>
      <c r="C147" s="89" t="s">
        <v>390</v>
      </c>
      <c r="D147" s="92">
        <f>D30</f>
        <v>66.88000000000001</v>
      </c>
      <c r="E147" s="152"/>
      <c r="F147" s="92">
        <f t="shared" si="0"/>
        <v>66.88000000000001</v>
      </c>
      <c r="G147" s="152">
        <f t="shared" si="1"/>
        <v>0</v>
      </c>
      <c r="H147" s="92">
        <f>D82*2</f>
        <v>212.8</v>
      </c>
      <c r="I147" s="152"/>
      <c r="J147" s="2">
        <f>D133*36</f>
        <v>368.6400000000001</v>
      </c>
      <c r="K147" s="150">
        <f t="shared" si="2"/>
        <v>715.20000000000016</v>
      </c>
      <c r="L147" s="90" t="s">
        <v>390</v>
      </c>
    </row>
    <row r="148" spans="1:12" x14ac:dyDescent="0.3">
      <c r="A148" s="956" t="s">
        <v>158</v>
      </c>
      <c r="B148" s="957"/>
      <c r="C148" s="89" t="s">
        <v>20</v>
      </c>
      <c r="D148" s="92">
        <f>D32</f>
        <v>4.18</v>
      </c>
      <c r="E148" s="152"/>
      <c r="F148" s="92">
        <f t="shared" si="0"/>
        <v>4.18</v>
      </c>
      <c r="G148" s="152">
        <f t="shared" si="1"/>
        <v>0</v>
      </c>
      <c r="H148" s="92">
        <f>D84*2</f>
        <v>12.54</v>
      </c>
      <c r="I148" s="152"/>
      <c r="J148" s="2">
        <f>D135*36</f>
        <v>23.040000000000006</v>
      </c>
      <c r="K148" s="150">
        <f t="shared" si="2"/>
        <v>43.940000000000005</v>
      </c>
      <c r="L148" s="90" t="s">
        <v>20</v>
      </c>
    </row>
    <row r="149" spans="1:12" x14ac:dyDescent="0.3">
      <c r="A149" s="956" t="s">
        <v>380</v>
      </c>
      <c r="B149" s="957"/>
      <c r="C149" s="89" t="s">
        <v>20</v>
      </c>
      <c r="D149" s="153"/>
      <c r="E149" s="2">
        <f>E52*2</f>
        <v>12</v>
      </c>
      <c r="F149" s="153"/>
      <c r="G149" s="2">
        <f t="shared" si="1"/>
        <v>12</v>
      </c>
      <c r="H149" s="153"/>
      <c r="I149" s="2">
        <f>E104*4</f>
        <v>84</v>
      </c>
      <c r="J149" s="152"/>
      <c r="K149" s="150">
        <f t="shared" si="2"/>
        <v>108</v>
      </c>
      <c r="L149" s="90" t="s">
        <v>20</v>
      </c>
    </row>
    <row r="150" spans="1:12" x14ac:dyDescent="0.3">
      <c r="A150" s="144" t="s">
        <v>391</v>
      </c>
      <c r="B150" s="145"/>
      <c r="C150" s="89" t="s">
        <v>20</v>
      </c>
      <c r="D150" s="92">
        <f>F25</f>
        <v>14.8</v>
      </c>
      <c r="E150" s="152"/>
      <c r="F150" s="92">
        <f>D150</f>
        <v>14.8</v>
      </c>
      <c r="G150" s="152">
        <f t="shared" si="1"/>
        <v>0</v>
      </c>
      <c r="H150" s="92">
        <f>F76*2</f>
        <v>40</v>
      </c>
      <c r="I150" s="152"/>
      <c r="J150" s="2">
        <f>F126*36</f>
        <v>80.640000000000015</v>
      </c>
      <c r="K150" s="150">
        <f t="shared" si="2"/>
        <v>150.24</v>
      </c>
      <c r="L150" s="90" t="s">
        <v>20</v>
      </c>
    </row>
    <row r="151" spans="1:12" x14ac:dyDescent="0.3">
      <c r="A151" s="956" t="s">
        <v>392</v>
      </c>
      <c r="B151" s="957"/>
      <c r="C151" s="89" t="s">
        <v>155</v>
      </c>
      <c r="D151" s="153"/>
      <c r="E151" s="2">
        <f>F49*2</f>
        <v>3.5999999999999996</v>
      </c>
      <c r="F151" s="153"/>
      <c r="G151" s="2">
        <f t="shared" si="1"/>
        <v>3.5999999999999996</v>
      </c>
      <c r="H151" s="153"/>
      <c r="I151" s="2">
        <f>F101*4</f>
        <v>25.2</v>
      </c>
      <c r="J151" s="152"/>
      <c r="K151" s="150">
        <f t="shared" si="2"/>
        <v>32.4</v>
      </c>
      <c r="L151" s="90" t="s">
        <v>155</v>
      </c>
    </row>
    <row r="152" spans="1:12" x14ac:dyDescent="0.3">
      <c r="A152" s="956" t="s">
        <v>404</v>
      </c>
      <c r="B152" s="957"/>
      <c r="C152" s="89" t="s">
        <v>20</v>
      </c>
      <c r="D152" s="153"/>
      <c r="E152" s="2"/>
      <c r="F152" s="153"/>
      <c r="G152" s="2">
        <f t="shared" si="1"/>
        <v>0</v>
      </c>
      <c r="H152" s="153"/>
      <c r="I152" s="2"/>
      <c r="J152" s="2">
        <f>F128*36</f>
        <v>69.12</v>
      </c>
      <c r="K152" s="150">
        <f t="shared" si="2"/>
        <v>69.12</v>
      </c>
      <c r="L152" s="90" t="s">
        <v>20</v>
      </c>
    </row>
    <row r="155" spans="1:12" x14ac:dyDescent="0.3">
      <c r="A155" s="86" t="s">
        <v>408</v>
      </c>
    </row>
    <row r="156" spans="1:12" x14ac:dyDescent="0.3">
      <c r="A156" s="156"/>
      <c r="B156" s="157"/>
      <c r="C156" s="154" t="s">
        <v>12</v>
      </c>
      <c r="D156" s="92" t="s">
        <v>12</v>
      </c>
      <c r="E156" s="92" t="s">
        <v>18</v>
      </c>
      <c r="F156" s="92" t="s">
        <v>22</v>
      </c>
      <c r="G156" s="92"/>
    </row>
    <row r="157" spans="1:12" x14ac:dyDescent="0.3">
      <c r="A157" s="93" t="s">
        <v>405</v>
      </c>
      <c r="B157" s="154"/>
      <c r="C157" s="155">
        <v>0.8</v>
      </c>
      <c r="D157" s="2">
        <v>0.8</v>
      </c>
      <c r="E157" s="2">
        <v>0.8</v>
      </c>
      <c r="F157" s="2">
        <v>36</v>
      </c>
      <c r="G157" s="92">
        <f>F157*E157*D157*C157</f>
        <v>18.432000000000002</v>
      </c>
    </row>
    <row r="158" spans="1:12" x14ac:dyDescent="0.3">
      <c r="A158" s="93" t="s">
        <v>406</v>
      </c>
      <c r="B158" s="154"/>
      <c r="C158" s="155">
        <v>2.2000000000000002</v>
      </c>
      <c r="D158" s="2">
        <v>1.9</v>
      </c>
      <c r="E158" s="2">
        <v>2.25</v>
      </c>
      <c r="F158" s="2">
        <v>4</v>
      </c>
      <c r="G158" s="92">
        <f>F158*E158*D158*C158</f>
        <v>37.619999999999997</v>
      </c>
    </row>
    <row r="159" spans="1:12" x14ac:dyDescent="0.3">
      <c r="A159" s="93" t="s">
        <v>407</v>
      </c>
      <c r="B159" s="154"/>
      <c r="C159" s="155">
        <v>6</v>
      </c>
      <c r="D159" s="2">
        <v>1</v>
      </c>
      <c r="E159" s="2">
        <v>0.3</v>
      </c>
      <c r="F159" s="2">
        <v>4</v>
      </c>
      <c r="G159" s="92">
        <f>F159*E159*D159*C159</f>
        <v>7.1999999999999993</v>
      </c>
    </row>
    <row r="160" spans="1:12" x14ac:dyDescent="0.3">
      <c r="A160" s="93" t="s">
        <v>407</v>
      </c>
      <c r="B160" s="154"/>
      <c r="C160" s="155">
        <v>21</v>
      </c>
      <c r="D160" s="2">
        <v>1</v>
      </c>
      <c r="E160" s="2">
        <v>0.3</v>
      </c>
      <c r="F160" s="2">
        <v>4</v>
      </c>
      <c r="G160" s="120">
        <f>F160*E160*D160*C160</f>
        <v>25.2</v>
      </c>
    </row>
    <row r="161" spans="1:8" x14ac:dyDescent="0.3">
      <c r="A161" s="962"/>
      <c r="B161" s="964"/>
      <c r="C161" s="964"/>
      <c r="D161" s="964"/>
      <c r="E161" s="964"/>
      <c r="F161" s="963"/>
      <c r="G161" s="92">
        <f>SUM(G157:G160)</f>
        <v>88.451999999999998</v>
      </c>
      <c r="H161" s="92" t="s">
        <v>24</v>
      </c>
    </row>
  </sheetData>
  <mergeCells count="13">
    <mergeCell ref="A1:H1"/>
    <mergeCell ref="A37:B37"/>
    <mergeCell ref="A89:B89"/>
    <mergeCell ref="A161:F161"/>
    <mergeCell ref="J140:J141"/>
    <mergeCell ref="K140:K141"/>
    <mergeCell ref="A148:B148"/>
    <mergeCell ref="A149:B149"/>
    <mergeCell ref="A151:B151"/>
    <mergeCell ref="A152:B152"/>
    <mergeCell ref="D140:E140"/>
    <mergeCell ref="F140:G140"/>
    <mergeCell ref="H140:I140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AN127"/>
  <sheetViews>
    <sheetView zoomScale="82" zoomScaleNormal="82" workbookViewId="0">
      <pane xSplit="2" ySplit="3" topLeftCell="F74" activePane="bottomRight" state="frozen"/>
      <selection pane="topRight" activeCell="C1" sqref="C1"/>
      <selection pane="bottomLeft" activeCell="A3" sqref="A3"/>
      <selection pane="bottomRight" activeCell="Q87" sqref="Q87:Q90"/>
    </sheetView>
  </sheetViews>
  <sheetFormatPr defaultColWidth="9.109375" defaultRowHeight="14.4" x14ac:dyDescent="0.3"/>
  <cols>
    <col min="1" max="1" width="7.5546875" style="168" customWidth="1"/>
    <col min="2" max="2" width="39.77734375" style="168" customWidth="1"/>
    <col min="3" max="19" width="12.88671875" style="168" customWidth="1"/>
    <col min="20" max="20" width="8.6640625" style="653" bestFit="1" customWidth="1"/>
    <col min="21" max="21" width="8.6640625" style="653" customWidth="1"/>
    <col min="22" max="22" width="8.88671875" style="653" bestFit="1" customWidth="1"/>
    <col min="23" max="23" width="8.88671875" style="653" customWidth="1"/>
    <col min="24" max="24" width="10.44140625" style="168" bestFit="1" customWidth="1"/>
    <col min="25" max="25" width="8.88671875" style="168" bestFit="1" customWidth="1"/>
    <col min="26" max="26" width="9" style="168" bestFit="1" customWidth="1"/>
    <col min="27" max="27" width="9" style="168" customWidth="1"/>
    <col min="28" max="28" width="10.109375" style="168" bestFit="1" customWidth="1"/>
    <col min="29" max="40" width="10.109375" style="168" customWidth="1"/>
    <col min="41" max="41" width="26.33203125" style="168" customWidth="1"/>
    <col min="42" max="16384" width="9.109375" style="168"/>
  </cols>
  <sheetData>
    <row r="1" spans="2:40" ht="15" thickBot="1" x14ac:dyDescent="0.35">
      <c r="C1" s="976" t="s">
        <v>929</v>
      </c>
      <c r="D1" s="977"/>
      <c r="E1" s="977"/>
      <c r="F1" s="977"/>
      <c r="G1" s="977"/>
      <c r="H1" s="977"/>
      <c r="I1" s="978"/>
      <c r="J1" s="976" t="s">
        <v>930</v>
      </c>
      <c r="K1" s="977"/>
      <c r="L1" s="977"/>
      <c r="M1" s="977"/>
      <c r="N1" s="977"/>
      <c r="O1" s="977"/>
      <c r="P1" s="978"/>
    </row>
    <row r="2" spans="2:40" s="175" customFormat="1" x14ac:dyDescent="0.3">
      <c r="B2" s="745"/>
      <c r="C2" s="980" t="s">
        <v>664</v>
      </c>
      <c r="D2" s="979"/>
      <c r="E2" s="979"/>
      <c r="F2" s="979" t="s">
        <v>665</v>
      </c>
      <c r="G2" s="979"/>
      <c r="H2" s="979"/>
      <c r="I2" s="969" t="s">
        <v>931</v>
      </c>
      <c r="J2" s="980" t="s">
        <v>664</v>
      </c>
      <c r="K2" s="979"/>
      <c r="L2" s="979"/>
      <c r="M2" s="979" t="s">
        <v>665</v>
      </c>
      <c r="N2" s="979"/>
      <c r="O2" s="979"/>
      <c r="P2" s="969" t="s">
        <v>932</v>
      </c>
      <c r="Q2" s="974" t="s">
        <v>934</v>
      </c>
      <c r="R2" s="970" t="s">
        <v>933</v>
      </c>
      <c r="S2" s="972" t="s">
        <v>925</v>
      </c>
      <c r="T2" s="966" t="s">
        <v>926</v>
      </c>
      <c r="U2" s="967"/>
      <c r="V2" s="967"/>
      <c r="W2" s="967"/>
      <c r="X2" s="967"/>
      <c r="Y2" s="967"/>
      <c r="Z2" s="967"/>
      <c r="AA2" s="967"/>
      <c r="AB2" s="968"/>
      <c r="AC2" s="966" t="s">
        <v>926</v>
      </c>
      <c r="AD2" s="967"/>
      <c r="AE2" s="967"/>
      <c r="AF2" s="967"/>
      <c r="AG2" s="967"/>
      <c r="AH2" s="967"/>
      <c r="AI2" s="967"/>
      <c r="AJ2" s="967"/>
      <c r="AK2" s="967"/>
      <c r="AL2" s="967"/>
      <c r="AM2" s="967"/>
      <c r="AN2" s="968"/>
    </row>
    <row r="3" spans="2:40" s="39" customFormat="1" ht="28.5" customHeight="1" x14ac:dyDescent="0.3">
      <c r="B3" s="746"/>
      <c r="C3" s="699" t="s">
        <v>876</v>
      </c>
      <c r="D3" s="665" t="s">
        <v>875</v>
      </c>
      <c r="E3" s="665" t="s">
        <v>521</v>
      </c>
      <c r="F3" s="665" t="s">
        <v>876</v>
      </c>
      <c r="G3" s="665" t="s">
        <v>875</v>
      </c>
      <c r="H3" s="665" t="s">
        <v>521</v>
      </c>
      <c r="I3" s="969"/>
      <c r="J3" s="699" t="s">
        <v>876</v>
      </c>
      <c r="K3" s="665" t="s">
        <v>875</v>
      </c>
      <c r="L3" s="665" t="s">
        <v>521</v>
      </c>
      <c r="M3" s="665" t="s">
        <v>876</v>
      </c>
      <c r="N3" s="665" t="s">
        <v>875</v>
      </c>
      <c r="O3" s="665" t="s">
        <v>521</v>
      </c>
      <c r="P3" s="969"/>
      <c r="Q3" s="975"/>
      <c r="R3" s="971"/>
      <c r="S3" s="973"/>
      <c r="T3" s="698"/>
      <c r="U3" s="666"/>
      <c r="V3" s="665" t="s">
        <v>877</v>
      </c>
      <c r="W3" s="665"/>
      <c r="X3" s="666"/>
      <c r="Y3" s="665" t="s">
        <v>878</v>
      </c>
      <c r="Z3" s="666"/>
      <c r="AA3" s="666"/>
      <c r="AB3" s="667" t="s">
        <v>879</v>
      </c>
      <c r="AC3" s="698"/>
      <c r="AD3" s="666"/>
      <c r="AE3" s="665" t="s">
        <v>877</v>
      </c>
      <c r="AF3" s="666"/>
      <c r="AG3" s="666"/>
      <c r="AH3" s="665" t="s">
        <v>878</v>
      </c>
      <c r="AI3" s="666"/>
      <c r="AJ3" s="666"/>
      <c r="AK3" s="665" t="s">
        <v>879</v>
      </c>
      <c r="AL3" s="666"/>
      <c r="AM3" s="666"/>
      <c r="AN3" s="667" t="s">
        <v>928</v>
      </c>
    </row>
    <row r="4" spans="2:40" s="39" customFormat="1" ht="13.8" x14ac:dyDescent="0.3">
      <c r="B4" s="663" t="s">
        <v>277</v>
      </c>
      <c r="C4" s="699"/>
      <c r="D4" s="665"/>
      <c r="E4" s="665"/>
      <c r="F4" s="665"/>
      <c r="G4" s="665"/>
      <c r="H4" s="665"/>
      <c r="I4" s="667"/>
      <c r="J4" s="699"/>
      <c r="K4" s="665"/>
      <c r="L4" s="665"/>
      <c r="M4" s="665"/>
      <c r="N4" s="665"/>
      <c r="O4" s="665"/>
      <c r="P4" s="667"/>
      <c r="Q4" s="730"/>
      <c r="R4" s="665"/>
      <c r="S4" s="693"/>
      <c r="T4" s="699"/>
      <c r="U4" s="665"/>
      <c r="V4" s="665"/>
      <c r="W4" s="665"/>
      <c r="X4" s="665"/>
      <c r="Y4" s="666"/>
      <c r="Z4" s="666"/>
      <c r="AA4" s="666"/>
      <c r="AB4" s="668"/>
      <c r="AC4" s="698"/>
      <c r="AD4" s="666"/>
      <c r="AE4" s="666"/>
      <c r="AF4" s="666"/>
      <c r="AG4" s="666"/>
      <c r="AH4" s="666"/>
      <c r="AI4" s="666"/>
      <c r="AJ4" s="666"/>
      <c r="AK4" s="666"/>
      <c r="AL4" s="666"/>
      <c r="AM4" s="666"/>
      <c r="AN4" s="668"/>
    </row>
    <row r="5" spans="2:40" s="39" customFormat="1" ht="13.8" x14ac:dyDescent="0.3">
      <c r="B5" s="663" t="s">
        <v>885</v>
      </c>
      <c r="C5" s="699"/>
      <c r="D5" s="665"/>
      <c r="E5" s="665"/>
      <c r="F5" s="665"/>
      <c r="G5" s="665"/>
      <c r="H5" s="665"/>
      <c r="I5" s="667"/>
      <c r="J5" s="699"/>
      <c r="K5" s="665"/>
      <c r="L5" s="665"/>
      <c r="M5" s="665"/>
      <c r="N5" s="665"/>
      <c r="O5" s="665"/>
      <c r="P5" s="667"/>
      <c r="Q5" s="730"/>
      <c r="R5" s="665"/>
      <c r="S5" s="693"/>
      <c r="T5" s="699"/>
      <c r="U5" s="665"/>
      <c r="V5" s="665"/>
      <c r="W5" s="665"/>
      <c r="X5" s="665"/>
      <c r="Y5" s="666"/>
      <c r="Z5" s="666"/>
      <c r="AA5" s="666"/>
      <c r="AB5" s="668"/>
      <c r="AC5" s="698"/>
      <c r="AD5" s="666"/>
      <c r="AE5" s="666"/>
      <c r="AF5" s="666"/>
      <c r="AG5" s="666"/>
      <c r="AH5" s="666"/>
      <c r="AI5" s="666"/>
      <c r="AJ5" s="666"/>
      <c r="AK5" s="666"/>
      <c r="AL5" s="666"/>
      <c r="AM5" s="666"/>
      <c r="AN5" s="668"/>
    </row>
    <row r="6" spans="2:40" x14ac:dyDescent="0.3">
      <c r="B6" s="664" t="s">
        <v>847</v>
      </c>
      <c r="C6" s="735"/>
      <c r="D6" s="669"/>
      <c r="E6" s="669"/>
      <c r="F6" s="669"/>
      <c r="G6" s="669"/>
      <c r="H6" s="669"/>
      <c r="I6" s="736"/>
      <c r="J6" s="735"/>
      <c r="K6" s="669"/>
      <c r="L6" s="669"/>
      <c r="M6" s="669"/>
      <c r="N6" s="669"/>
      <c r="O6" s="669"/>
      <c r="P6" s="736"/>
      <c r="Q6" s="731"/>
      <c r="R6" s="669"/>
      <c r="S6" s="694"/>
      <c r="T6" s="700"/>
      <c r="U6" s="670"/>
      <c r="V6" s="670"/>
      <c r="W6" s="670"/>
      <c r="X6" s="669"/>
      <c r="Y6" s="671"/>
      <c r="Z6" s="671"/>
      <c r="AA6" s="671"/>
      <c r="AB6" s="672"/>
      <c r="AC6" s="704"/>
      <c r="AD6" s="671"/>
      <c r="AE6" s="671"/>
      <c r="AF6" s="671"/>
      <c r="AG6" s="671"/>
      <c r="AH6" s="671"/>
      <c r="AI6" s="671"/>
      <c r="AJ6" s="671"/>
      <c r="AK6" s="671"/>
      <c r="AL6" s="671"/>
      <c r="AM6" s="671"/>
      <c r="AN6" s="672"/>
    </row>
    <row r="7" spans="2:40" x14ac:dyDescent="0.3">
      <c r="B7" s="747" t="s">
        <v>839</v>
      </c>
      <c r="C7" s="737">
        <v>38.9</v>
      </c>
      <c r="D7" s="673">
        <v>2.5499999999999998</v>
      </c>
      <c r="E7" s="673">
        <f t="shared" ref="E7:E67" si="0">C7*D7</f>
        <v>99.194999999999993</v>
      </c>
      <c r="F7" s="673"/>
      <c r="G7" s="673"/>
      <c r="H7" s="673">
        <f t="shared" ref="H7:H10" si="1">F7*G7</f>
        <v>0</v>
      </c>
      <c r="I7" s="738">
        <f t="shared" ref="I7:I49" si="2">E7+H7</f>
        <v>99.194999999999993</v>
      </c>
      <c r="J7" s="737">
        <v>36.9</v>
      </c>
      <c r="K7" s="673">
        <v>0</v>
      </c>
      <c r="L7" s="673">
        <f t="shared" ref="L7:L10" si="3">J7*K7</f>
        <v>0</v>
      </c>
      <c r="M7" s="673"/>
      <c r="N7" s="673"/>
      <c r="O7" s="673">
        <f t="shared" ref="O7:O10" si="4">M7*N7</f>
        <v>0</v>
      </c>
      <c r="P7" s="738">
        <f t="shared" ref="P7:P38" si="5">L7+O7</f>
        <v>0</v>
      </c>
      <c r="Q7" s="732">
        <f>P7</f>
        <v>0</v>
      </c>
      <c r="R7" s="673">
        <f t="shared" ref="R7:R29" si="6">I7-S7</f>
        <v>79.724999999999994</v>
      </c>
      <c r="S7" s="695">
        <f>V7+Y7+AB7+AE7+AH7+AK7+AN7</f>
        <v>19.47</v>
      </c>
      <c r="T7" s="701" t="s">
        <v>905</v>
      </c>
      <c r="U7" s="674">
        <v>1</v>
      </c>
      <c r="V7" s="674">
        <f t="shared" ref="V7:V38" si="7">U7*(IF(T7=$B$84,$E$84,IF(T7=$B$85,$E$85,IF(T7=$B$86,$E$86,IF(T7=$B$87,$E$87,IF(T7=$B$88,$E$88,IF(T7=$B$89,$E$89,IF(T7=$B$90,$E$90,IF(T7=$B$91,$E$91,IF(T7=$B$92,$E$92,IF(T7=$B$93,$E$93,IF(T7=$B$94,$E$94,IF(T7=$B$95,$E$95,IF(T7=$B$96,$E$96,IF(T7=$B$97,$E$97,IF(T7=$B$98,$E$98,IF(T7=$B$99,$E$99,IF(T7=$B$100,$E$100,0))))))))))))))))))</f>
        <v>1.6800000000000002</v>
      </c>
      <c r="W7" s="674"/>
      <c r="X7" s="674"/>
      <c r="Y7" s="674">
        <f t="shared" ref="Y7:Y38" si="8">X7*(IF(W7=$B$84,$E$84,IF(W7=$B$85,$E$85,IF(W7=$B$86,$E$86,IF(W7=$B$87,$E$87,IF(W7=$B$88,$E$88,IF(W7=$B$89,$E$89,IF(W7=$B$90,$E$90,IF(W7=$B$91,$E$91,IF(W7=$B$92,$E$92,IF(W7=$B$93,$E$93,IF(W7=$B$94,$E$94,IF(W7=$B$95,$E$95,IF(W7=$B$96,$E$96,IF(W7=$B$97,$E$97,IF(W7=$B$98,$E$98,IF(W7=$B$99,$E$99,IF(W7=$B$100,$E$100,0))))))))))))))))))</f>
        <v>0</v>
      </c>
      <c r="Z7" s="674"/>
      <c r="AA7" s="674"/>
      <c r="AB7" s="675">
        <f t="shared" ref="AB7:AB38" si="9">AA7*(IF(Z7=$B$84,$E$84,IF(Z7=$B$85,$E$85,IF(Z7=$B$86,$E$86,IF(Z7=$B$87,$E$87,IF(Z7=$B$88,$E$88,IF(Z7=$B$89,$E$89,IF(Z7=$B$90,$E$90,IF(Z7=$B$91,$E$91,IF(Z7=$B$92,$E$92,IF(Z7=$B$93,$E$93,IF(Z7=$B$94,$E$94,IF(Z7=$B$95,$E$95,IF(Z7=$B$96,$E$96,IF(Z7=$B$97,$E$97,IF(Z7=$B$98,$E$98,IF(Z7=$B$99,$E$99,IF(Z7=$B$100,$E$100,0))))))))))))))))))</f>
        <v>0</v>
      </c>
      <c r="AC7" s="701" t="s">
        <v>914</v>
      </c>
      <c r="AD7" s="674">
        <v>2</v>
      </c>
      <c r="AE7" s="674">
        <f t="shared" ref="AE7:AE38" si="10">AD7*(IF(AC7=$B$102,$E$102,IF(AC7=$B$103,$E$103,IF(AC7=$B$104,$E$104,IF(AC7=$B$105,$E$105,IF(AC7=$B$106,$E$106,IF(AC7=$B$107,$E$107,IF(AC7=$B$108,$E$108,IF(AC7=$B$109,$E$109,IF(AC7=$B$110,$E$110,IF(AC7=$B$111,$E$111,IF(AC7=$B$112,$E$112,IF(AC7=$B$113,$E$113,IF(AC7=$B$114,$E$114,IF(AC7=$B$115,$E$115,IF(AC7=$B$116,$E$116,IF(AC7=$B$117,$E$117,IF(AC7=$B$118,$E$118,IF(AC7=$B$119,$E$119,IF(AC7=$B$120,$E$120,0))))))))))))))))))))</f>
        <v>3.5999999999999996</v>
      </c>
      <c r="AF7" s="674" t="s">
        <v>915</v>
      </c>
      <c r="AG7" s="674">
        <v>1</v>
      </c>
      <c r="AH7" s="674">
        <f t="shared" ref="AH7:AH38" si="11">AG7*(IF(AF7=$B$102,$E$102,IF(AF7=$B$103,$E$103,IF(AF7=$B$104,$E$104,IF(AF7=$B$105,$E$105,IF(AF7=$B$106,$E$106,IF(AF7=$B$107,$E$107,IF(AF7=$B$108,$E$108,IF(AF7=$B$109,$E$109,IF(AF7=$B$110,$E$110,IF(AF7=$B$111,$E$111,IF(AF7=$B$112,$E$112,IF(AF7=$B$113,$E$113,IF(AF7=$B$114,$E$114,IF(AF7=$B$115,$E$115,IF(AF7=$B$116,$E$116,IF(AF7=$B$117,$E$117,IF(AF7=$B$118,$E$118,IF(AF7=$B$119,$E$119,IF(AF7=$B$120,$E$120,0))))))))))))))))))))</f>
        <v>2.214</v>
      </c>
      <c r="AI7" s="674" t="s">
        <v>916</v>
      </c>
      <c r="AJ7" s="674">
        <v>4</v>
      </c>
      <c r="AK7" s="674">
        <f t="shared" ref="AK7:AK38" si="12">AJ7*(IF(AI7=$B$102,$E$102,IF(AI7=$B$103,$E$103,IF(AI7=$B$104,$E$104,IF(AI7=$B$105,$E$105,IF(AI7=$B$106,$E$106,IF(AI7=$B$107,$E$107,IF(AI7=$B$108,$E$108,IF(AI7=$B$109,$E$109,IF(AI7=$B$110,$E$110,IF(AI7=$B$111,$E$111,IF(AI7=$B$112,$E$112,IF(AI7=$B$113,$E$113,IF(AI7=$B$114,$E$114,IF(AI7=$B$115,$E$115,IF(AI7=$B$116,$E$116,IF(AI7=$B$117,$E$117,IF(AI7=$B$118,$E$118,IF(AI7=$B$119,$E$119,IF(AI7=$B$120,$E$120,0))))))))))))))))))))</f>
        <v>5.8079999999999998</v>
      </c>
      <c r="AL7" s="674" t="s">
        <v>312</v>
      </c>
      <c r="AM7" s="674">
        <v>4</v>
      </c>
      <c r="AN7" s="675">
        <f t="shared" ref="AN7:AN38" si="13">AM7*(IF(AL7=$B$102,$E$102,IF(AL7=$B$103,$E$103,IF(AL7=$B$104,$E$104,IF(AL7=$B$105,$E$105,IF(AL7=$B$106,$E$106,IF(AL7=$B$107,$E$107,IF(AL7=$B$108,$E$108,IF(AL7=$B$109,$E$109,IF(AL7=$B$110,$E$110,IF(AL7=$B$111,$E$111,IF(AL7=$B$112,$E$112,IF(AL7=$B$113,$E$113,IF(AL7=$B$114,$E$114,IF(AL7=$B$115,$E$115,IF(AL7=$B$116,$E$116,IF(AL7=$B$117,$E$117,IF(AL7=$B$118,$E$118,IF(AL7=$B$119,$E$119,IF(AL7=$B$120,$E$120,0))))))))))))))))))))</f>
        <v>6.1679999999999993</v>
      </c>
    </row>
    <row r="8" spans="2:40" x14ac:dyDescent="0.3">
      <c r="B8" s="747" t="s">
        <v>840</v>
      </c>
      <c r="C8" s="737">
        <v>38.9</v>
      </c>
      <c r="D8" s="673">
        <v>2.5499999999999998</v>
      </c>
      <c r="E8" s="673">
        <f t="shared" si="0"/>
        <v>99.194999999999993</v>
      </c>
      <c r="F8" s="673"/>
      <c r="G8" s="673"/>
      <c r="H8" s="673">
        <f t="shared" si="1"/>
        <v>0</v>
      </c>
      <c r="I8" s="738">
        <f t="shared" si="2"/>
        <v>99.194999999999993</v>
      </c>
      <c r="J8" s="737">
        <v>36.130000000000003</v>
      </c>
      <c r="K8" s="673">
        <v>0</v>
      </c>
      <c r="L8" s="673">
        <f t="shared" si="3"/>
        <v>0</v>
      </c>
      <c r="M8" s="673"/>
      <c r="N8" s="673"/>
      <c r="O8" s="673">
        <f t="shared" si="4"/>
        <v>0</v>
      </c>
      <c r="P8" s="738">
        <f t="shared" si="5"/>
        <v>0</v>
      </c>
      <c r="Q8" s="732">
        <f t="shared" ref="Q8:Q29" si="14">P8</f>
        <v>0</v>
      </c>
      <c r="R8" s="673">
        <f t="shared" si="6"/>
        <v>82.298999999999992</v>
      </c>
      <c r="S8" s="695">
        <f t="shared" ref="S8:S71" si="15">V8+Y8+AB8+AE8+AH8+AK8+AN8</f>
        <v>16.896000000000001</v>
      </c>
      <c r="T8" s="701" t="s">
        <v>905</v>
      </c>
      <c r="U8" s="674">
        <v>1</v>
      </c>
      <c r="V8" s="674">
        <f t="shared" si="7"/>
        <v>1.6800000000000002</v>
      </c>
      <c r="W8" s="674"/>
      <c r="X8" s="674"/>
      <c r="Y8" s="674">
        <f t="shared" si="8"/>
        <v>0</v>
      </c>
      <c r="Z8" s="674"/>
      <c r="AA8" s="674"/>
      <c r="AB8" s="675">
        <f t="shared" si="9"/>
        <v>0</v>
      </c>
      <c r="AC8" s="701" t="s">
        <v>914</v>
      </c>
      <c r="AD8" s="674">
        <v>2</v>
      </c>
      <c r="AE8" s="674">
        <f t="shared" si="10"/>
        <v>3.5999999999999996</v>
      </c>
      <c r="AF8" s="674" t="s">
        <v>916</v>
      </c>
      <c r="AG8" s="674">
        <v>8</v>
      </c>
      <c r="AH8" s="674">
        <f t="shared" si="11"/>
        <v>11.616</v>
      </c>
      <c r="AI8" s="674"/>
      <c r="AJ8" s="674"/>
      <c r="AK8" s="674">
        <f t="shared" si="12"/>
        <v>0</v>
      </c>
      <c r="AL8" s="674"/>
      <c r="AM8" s="674"/>
      <c r="AN8" s="675">
        <f t="shared" si="13"/>
        <v>0</v>
      </c>
    </row>
    <row r="9" spans="2:40" x14ac:dyDescent="0.3">
      <c r="B9" s="747" t="s">
        <v>841</v>
      </c>
      <c r="C9" s="737">
        <v>21.6</v>
      </c>
      <c r="D9" s="673">
        <v>2.5499999999999998</v>
      </c>
      <c r="E9" s="673">
        <f t="shared" si="0"/>
        <v>55.08</v>
      </c>
      <c r="F9" s="673"/>
      <c r="G9" s="673"/>
      <c r="H9" s="673">
        <f t="shared" si="1"/>
        <v>0</v>
      </c>
      <c r="I9" s="738">
        <f t="shared" si="2"/>
        <v>55.08</v>
      </c>
      <c r="J9" s="737">
        <v>21.6</v>
      </c>
      <c r="K9" s="673">
        <v>0</v>
      </c>
      <c r="L9" s="673">
        <f t="shared" si="3"/>
        <v>0</v>
      </c>
      <c r="M9" s="673"/>
      <c r="N9" s="673"/>
      <c r="O9" s="673">
        <f t="shared" si="4"/>
        <v>0</v>
      </c>
      <c r="P9" s="738">
        <f t="shared" si="5"/>
        <v>0</v>
      </c>
      <c r="Q9" s="732">
        <f t="shared" si="14"/>
        <v>0</v>
      </c>
      <c r="R9" s="673">
        <f t="shared" si="6"/>
        <v>42.341999999999999</v>
      </c>
      <c r="S9" s="695">
        <f t="shared" si="15"/>
        <v>12.738</v>
      </c>
      <c r="T9" s="701" t="s">
        <v>905</v>
      </c>
      <c r="U9" s="674">
        <v>1</v>
      </c>
      <c r="V9" s="674">
        <f t="shared" si="7"/>
        <v>1.6800000000000002</v>
      </c>
      <c r="W9" s="674"/>
      <c r="X9" s="674"/>
      <c r="Y9" s="674">
        <f t="shared" si="8"/>
        <v>0</v>
      </c>
      <c r="Z9" s="674"/>
      <c r="AA9" s="674"/>
      <c r="AB9" s="675">
        <f t="shared" si="9"/>
        <v>0</v>
      </c>
      <c r="AC9" s="701" t="s">
        <v>914</v>
      </c>
      <c r="AD9" s="674">
        <v>1</v>
      </c>
      <c r="AE9" s="674">
        <f t="shared" si="10"/>
        <v>1.7999999999999998</v>
      </c>
      <c r="AF9" s="674" t="s">
        <v>915</v>
      </c>
      <c r="AG9" s="674">
        <v>1</v>
      </c>
      <c r="AH9" s="674">
        <f t="shared" si="11"/>
        <v>2.214</v>
      </c>
      <c r="AI9" s="674" t="s">
        <v>917</v>
      </c>
      <c r="AJ9" s="674">
        <v>1</v>
      </c>
      <c r="AK9" s="674">
        <f t="shared" si="12"/>
        <v>1.26</v>
      </c>
      <c r="AL9" s="674" t="s">
        <v>313</v>
      </c>
      <c r="AM9" s="674">
        <v>4</v>
      </c>
      <c r="AN9" s="675">
        <f t="shared" si="13"/>
        <v>5.7839999999999998</v>
      </c>
    </row>
    <row r="10" spans="2:40" x14ac:dyDescent="0.3">
      <c r="B10" s="747" t="s">
        <v>842</v>
      </c>
      <c r="C10" s="737">
        <v>59.31</v>
      </c>
      <c r="D10" s="673">
        <v>2.5499999999999998</v>
      </c>
      <c r="E10" s="673">
        <f t="shared" si="0"/>
        <v>151.2405</v>
      </c>
      <c r="F10" s="673"/>
      <c r="G10" s="673"/>
      <c r="H10" s="673">
        <f t="shared" si="1"/>
        <v>0</v>
      </c>
      <c r="I10" s="738">
        <f t="shared" si="2"/>
        <v>151.2405</v>
      </c>
      <c r="J10" s="737">
        <v>55.31</v>
      </c>
      <c r="K10" s="673">
        <v>0</v>
      </c>
      <c r="L10" s="673">
        <f t="shared" si="3"/>
        <v>0</v>
      </c>
      <c r="M10" s="673"/>
      <c r="N10" s="673"/>
      <c r="O10" s="673">
        <f t="shared" si="4"/>
        <v>0</v>
      </c>
      <c r="P10" s="738">
        <f t="shared" si="5"/>
        <v>0</v>
      </c>
      <c r="Q10" s="732">
        <f t="shared" si="14"/>
        <v>0</v>
      </c>
      <c r="R10" s="673">
        <f t="shared" si="6"/>
        <v>148.3005</v>
      </c>
      <c r="S10" s="695">
        <f t="shared" si="15"/>
        <v>2.94</v>
      </c>
      <c r="T10" s="701" t="s">
        <v>286</v>
      </c>
      <c r="U10" s="674">
        <v>1</v>
      </c>
      <c r="V10" s="674">
        <f t="shared" si="7"/>
        <v>2.94</v>
      </c>
      <c r="W10" s="674"/>
      <c r="X10" s="674"/>
      <c r="Y10" s="674">
        <f t="shared" si="8"/>
        <v>0</v>
      </c>
      <c r="Z10" s="674"/>
      <c r="AA10" s="674"/>
      <c r="AB10" s="675">
        <f t="shared" si="9"/>
        <v>0</v>
      </c>
      <c r="AC10" s="701"/>
      <c r="AD10" s="674"/>
      <c r="AE10" s="674">
        <f t="shared" si="10"/>
        <v>0</v>
      </c>
      <c r="AF10" s="674"/>
      <c r="AG10" s="674"/>
      <c r="AH10" s="674">
        <f t="shared" si="11"/>
        <v>0</v>
      </c>
      <c r="AI10" s="674"/>
      <c r="AJ10" s="674"/>
      <c r="AK10" s="674">
        <f t="shared" si="12"/>
        <v>0</v>
      </c>
      <c r="AL10" s="674"/>
      <c r="AM10" s="674"/>
      <c r="AN10" s="675">
        <f t="shared" si="13"/>
        <v>0</v>
      </c>
    </row>
    <row r="11" spans="2:40" x14ac:dyDescent="0.3">
      <c r="B11" s="747" t="s">
        <v>843</v>
      </c>
      <c r="C11" s="737">
        <v>10.27</v>
      </c>
      <c r="D11" s="673">
        <v>2.5499999999999998</v>
      </c>
      <c r="E11" s="673">
        <f>(C11*D11)-(2*0.135)</f>
        <v>25.918499999999998</v>
      </c>
      <c r="F11" s="673">
        <f>12.1-4.85</f>
        <v>7.25</v>
      </c>
      <c r="G11" s="673">
        <v>2.1</v>
      </c>
      <c r="H11" s="673">
        <f>(F11*G11)-(2*0.135)</f>
        <v>14.955000000000002</v>
      </c>
      <c r="I11" s="738">
        <f t="shared" si="2"/>
        <v>40.8735</v>
      </c>
      <c r="J11" s="737">
        <v>10.27</v>
      </c>
      <c r="K11" s="673">
        <v>0</v>
      </c>
      <c r="L11" s="673">
        <v>0</v>
      </c>
      <c r="M11" s="673">
        <f>12.1-4.85</f>
        <v>7.25</v>
      </c>
      <c r="N11" s="673">
        <f>2.1-G11</f>
        <v>0</v>
      </c>
      <c r="O11" s="673">
        <f>(M11*N11)</f>
        <v>0</v>
      </c>
      <c r="P11" s="738">
        <f t="shared" si="5"/>
        <v>0</v>
      </c>
      <c r="Q11" s="732">
        <f t="shared" si="14"/>
        <v>0</v>
      </c>
      <c r="R11" s="673">
        <f t="shared" si="6"/>
        <v>39.1935</v>
      </c>
      <c r="S11" s="695">
        <f t="shared" si="15"/>
        <v>1.6800000000000002</v>
      </c>
      <c r="T11" s="701" t="s">
        <v>905</v>
      </c>
      <c r="U11" s="674">
        <v>1</v>
      </c>
      <c r="V11" s="674">
        <f t="shared" si="7"/>
        <v>1.6800000000000002</v>
      </c>
      <c r="W11" s="674"/>
      <c r="X11" s="674"/>
      <c r="Y11" s="674">
        <f t="shared" si="8"/>
        <v>0</v>
      </c>
      <c r="Z11" s="674"/>
      <c r="AA11" s="674"/>
      <c r="AB11" s="675">
        <f t="shared" si="9"/>
        <v>0</v>
      </c>
      <c r="AC11" s="701"/>
      <c r="AD11" s="674"/>
      <c r="AE11" s="674">
        <f t="shared" si="10"/>
        <v>0</v>
      </c>
      <c r="AF11" s="674"/>
      <c r="AG11" s="674"/>
      <c r="AH11" s="674">
        <f t="shared" si="11"/>
        <v>0</v>
      </c>
      <c r="AI11" s="674"/>
      <c r="AJ11" s="674"/>
      <c r="AK11" s="674">
        <f t="shared" si="12"/>
        <v>0</v>
      </c>
      <c r="AL11" s="674"/>
      <c r="AM11" s="674"/>
      <c r="AN11" s="675">
        <f t="shared" si="13"/>
        <v>0</v>
      </c>
    </row>
    <row r="12" spans="2:40" x14ac:dyDescent="0.3">
      <c r="B12" s="747" t="s">
        <v>844</v>
      </c>
      <c r="C12" s="737">
        <v>10.15</v>
      </c>
      <c r="D12" s="673">
        <v>2.5499999999999998</v>
      </c>
      <c r="E12" s="673">
        <f t="shared" si="0"/>
        <v>25.8825</v>
      </c>
      <c r="F12" s="673">
        <f>12.1-4.85</f>
        <v>7.25</v>
      </c>
      <c r="G12" s="673">
        <v>2.1</v>
      </c>
      <c r="H12" s="673">
        <f>(F12*G12)-(2*0.135)</f>
        <v>14.955000000000002</v>
      </c>
      <c r="I12" s="738">
        <f t="shared" si="2"/>
        <v>40.837500000000006</v>
      </c>
      <c r="J12" s="737">
        <v>10.15</v>
      </c>
      <c r="K12" s="673">
        <v>0</v>
      </c>
      <c r="L12" s="673">
        <f t="shared" ref="L12:L14" si="16">J12*K12</f>
        <v>0</v>
      </c>
      <c r="M12" s="673">
        <f>12.1-4.85</f>
        <v>7.25</v>
      </c>
      <c r="N12" s="673">
        <f>2.1-G12</f>
        <v>0</v>
      </c>
      <c r="O12" s="673">
        <f>(M12*N12)</f>
        <v>0</v>
      </c>
      <c r="P12" s="738">
        <f t="shared" si="5"/>
        <v>0</v>
      </c>
      <c r="Q12" s="732">
        <f t="shared" si="14"/>
        <v>0</v>
      </c>
      <c r="R12" s="673">
        <f t="shared" si="6"/>
        <v>39.157500000000006</v>
      </c>
      <c r="S12" s="695">
        <f t="shared" si="15"/>
        <v>1.6800000000000002</v>
      </c>
      <c r="T12" s="701" t="s">
        <v>905</v>
      </c>
      <c r="U12" s="676">
        <v>1</v>
      </c>
      <c r="V12" s="674">
        <f t="shared" si="7"/>
        <v>1.6800000000000002</v>
      </c>
      <c r="W12" s="674"/>
      <c r="X12" s="676"/>
      <c r="Y12" s="674">
        <f t="shared" si="8"/>
        <v>0</v>
      </c>
      <c r="Z12" s="674"/>
      <c r="AA12" s="676"/>
      <c r="AB12" s="675">
        <f t="shared" si="9"/>
        <v>0</v>
      </c>
      <c r="AC12" s="701"/>
      <c r="AD12" s="676"/>
      <c r="AE12" s="674">
        <f t="shared" si="10"/>
        <v>0</v>
      </c>
      <c r="AF12" s="674"/>
      <c r="AG12" s="676"/>
      <c r="AH12" s="674">
        <f t="shared" si="11"/>
        <v>0</v>
      </c>
      <c r="AI12" s="674"/>
      <c r="AJ12" s="676"/>
      <c r="AK12" s="674">
        <f t="shared" si="12"/>
        <v>0</v>
      </c>
      <c r="AL12" s="674"/>
      <c r="AM12" s="676"/>
      <c r="AN12" s="675">
        <f t="shared" si="13"/>
        <v>0</v>
      </c>
    </row>
    <row r="13" spans="2:40" x14ac:dyDescent="0.3">
      <c r="B13" s="748" t="s">
        <v>845</v>
      </c>
      <c r="C13" s="739">
        <v>25.36</v>
      </c>
      <c r="D13" s="673">
        <v>0.8</v>
      </c>
      <c r="E13" s="673">
        <f t="shared" si="0"/>
        <v>20.288</v>
      </c>
      <c r="F13" s="673">
        <f>12.1+19.7-4.85-8.34-(4*0.3)</f>
        <v>17.409999999999997</v>
      </c>
      <c r="G13" s="673">
        <v>0.3</v>
      </c>
      <c r="H13" s="673">
        <f t="shared" ref="H13:H14" si="17">F13*G13</f>
        <v>5.222999999999999</v>
      </c>
      <c r="I13" s="738">
        <f t="shared" si="2"/>
        <v>25.510999999999999</v>
      </c>
      <c r="J13" s="739">
        <v>21.36</v>
      </c>
      <c r="K13" s="673">
        <v>1.65</v>
      </c>
      <c r="L13" s="673">
        <f t="shared" si="16"/>
        <v>35.244</v>
      </c>
      <c r="M13" s="673">
        <f>12.1+19.7-4.85-8.34-(4*0.3)</f>
        <v>17.409999999999997</v>
      </c>
      <c r="N13" s="673">
        <v>1.65</v>
      </c>
      <c r="O13" s="673">
        <f t="shared" ref="O13:O14" si="18">M13*N13</f>
        <v>28.726499999999994</v>
      </c>
      <c r="P13" s="738">
        <f t="shared" si="5"/>
        <v>63.970499999999994</v>
      </c>
      <c r="Q13" s="732">
        <f t="shared" si="14"/>
        <v>63.970499999999994</v>
      </c>
      <c r="R13" s="673">
        <f t="shared" si="6"/>
        <v>25.510999999999999</v>
      </c>
      <c r="S13" s="695">
        <f t="shared" si="15"/>
        <v>0</v>
      </c>
      <c r="T13" s="701"/>
      <c r="U13" s="676"/>
      <c r="V13" s="674">
        <f t="shared" si="7"/>
        <v>0</v>
      </c>
      <c r="W13" s="674"/>
      <c r="X13" s="676"/>
      <c r="Y13" s="674">
        <f t="shared" si="8"/>
        <v>0</v>
      </c>
      <c r="Z13" s="674"/>
      <c r="AA13" s="676"/>
      <c r="AB13" s="675">
        <f t="shared" si="9"/>
        <v>0</v>
      </c>
      <c r="AC13" s="701"/>
      <c r="AD13" s="676"/>
      <c r="AE13" s="674">
        <f t="shared" si="10"/>
        <v>0</v>
      </c>
      <c r="AF13" s="674"/>
      <c r="AG13" s="676"/>
      <c r="AH13" s="674">
        <f t="shared" si="11"/>
        <v>0</v>
      </c>
      <c r="AI13" s="674"/>
      <c r="AJ13" s="676"/>
      <c r="AK13" s="674">
        <f t="shared" si="12"/>
        <v>0</v>
      </c>
      <c r="AL13" s="674"/>
      <c r="AM13" s="676"/>
      <c r="AN13" s="675">
        <f t="shared" si="13"/>
        <v>0</v>
      </c>
    </row>
    <row r="14" spans="2:40" x14ac:dyDescent="0.3">
      <c r="B14" s="748" t="s">
        <v>846</v>
      </c>
      <c r="C14" s="739">
        <v>3.0999999999999996</v>
      </c>
      <c r="D14" s="673">
        <v>0.8</v>
      </c>
      <c r="E14" s="673">
        <f t="shared" si="0"/>
        <v>2.48</v>
      </c>
      <c r="F14" s="673">
        <f>5.8-1.7-(2*0.3)</f>
        <v>3.4999999999999996</v>
      </c>
      <c r="G14" s="673">
        <v>0.3</v>
      </c>
      <c r="H14" s="673">
        <f t="shared" si="17"/>
        <v>1.0499999999999998</v>
      </c>
      <c r="I14" s="738">
        <f t="shared" si="2"/>
        <v>3.53</v>
      </c>
      <c r="J14" s="739">
        <v>3.0999999999999996</v>
      </c>
      <c r="K14" s="673">
        <v>1.65</v>
      </c>
      <c r="L14" s="673">
        <f t="shared" si="16"/>
        <v>5.1149999999999993</v>
      </c>
      <c r="M14" s="673">
        <f>5.8-1.7-(2*0.3)</f>
        <v>3.4999999999999996</v>
      </c>
      <c r="N14" s="673">
        <v>1.65</v>
      </c>
      <c r="O14" s="673">
        <f t="shared" si="18"/>
        <v>5.7749999999999986</v>
      </c>
      <c r="P14" s="738">
        <f t="shared" si="5"/>
        <v>10.889999999999997</v>
      </c>
      <c r="Q14" s="732">
        <f t="shared" si="14"/>
        <v>10.889999999999997</v>
      </c>
      <c r="R14" s="673">
        <f t="shared" si="6"/>
        <v>1.6399999999999997</v>
      </c>
      <c r="S14" s="695">
        <f t="shared" si="15"/>
        <v>1.8900000000000001</v>
      </c>
      <c r="T14" s="701" t="s">
        <v>908</v>
      </c>
      <c r="U14" s="676">
        <v>1</v>
      </c>
      <c r="V14" s="674">
        <f t="shared" si="7"/>
        <v>1.8900000000000001</v>
      </c>
      <c r="W14" s="674"/>
      <c r="X14" s="676"/>
      <c r="Y14" s="674">
        <f t="shared" si="8"/>
        <v>0</v>
      </c>
      <c r="Z14" s="674"/>
      <c r="AA14" s="676"/>
      <c r="AB14" s="675">
        <f t="shared" si="9"/>
        <v>0</v>
      </c>
      <c r="AC14" s="701"/>
      <c r="AD14" s="676"/>
      <c r="AE14" s="674">
        <f t="shared" si="10"/>
        <v>0</v>
      </c>
      <c r="AF14" s="674"/>
      <c r="AG14" s="676"/>
      <c r="AH14" s="674">
        <f t="shared" si="11"/>
        <v>0</v>
      </c>
      <c r="AI14" s="674"/>
      <c r="AJ14" s="676"/>
      <c r="AK14" s="674">
        <f t="shared" si="12"/>
        <v>0</v>
      </c>
      <c r="AL14" s="674"/>
      <c r="AM14" s="676"/>
      <c r="AN14" s="675">
        <f t="shared" si="13"/>
        <v>0</v>
      </c>
    </row>
    <row r="15" spans="2:40" s="655" customFormat="1" x14ac:dyDescent="0.3">
      <c r="B15" s="749" t="s">
        <v>848</v>
      </c>
      <c r="C15" s="740"/>
      <c r="D15" s="680"/>
      <c r="E15" s="680"/>
      <c r="F15" s="680"/>
      <c r="G15" s="680"/>
      <c r="H15" s="680"/>
      <c r="I15" s="741">
        <f t="shared" si="2"/>
        <v>0</v>
      </c>
      <c r="J15" s="740"/>
      <c r="K15" s="680"/>
      <c r="L15" s="680"/>
      <c r="M15" s="680"/>
      <c r="N15" s="680"/>
      <c r="O15" s="680"/>
      <c r="P15" s="741">
        <f t="shared" si="5"/>
        <v>0</v>
      </c>
      <c r="Q15" s="733">
        <f t="shared" si="14"/>
        <v>0</v>
      </c>
      <c r="R15" s="680">
        <f t="shared" si="6"/>
        <v>0</v>
      </c>
      <c r="S15" s="696">
        <f t="shared" si="15"/>
        <v>0</v>
      </c>
      <c r="T15" s="702"/>
      <c r="U15" s="682"/>
      <c r="V15" s="681">
        <f t="shared" si="7"/>
        <v>0</v>
      </c>
      <c r="W15" s="681"/>
      <c r="X15" s="682"/>
      <c r="Y15" s="681">
        <f t="shared" si="8"/>
        <v>0</v>
      </c>
      <c r="Z15" s="681"/>
      <c r="AA15" s="682"/>
      <c r="AB15" s="683">
        <f t="shared" si="9"/>
        <v>0</v>
      </c>
      <c r="AC15" s="702"/>
      <c r="AD15" s="682"/>
      <c r="AE15" s="681">
        <f t="shared" si="10"/>
        <v>0</v>
      </c>
      <c r="AF15" s="681"/>
      <c r="AG15" s="682"/>
      <c r="AH15" s="681">
        <f t="shared" si="11"/>
        <v>0</v>
      </c>
      <c r="AI15" s="681"/>
      <c r="AJ15" s="682"/>
      <c r="AK15" s="681">
        <f t="shared" si="12"/>
        <v>0</v>
      </c>
      <c r="AL15" s="681"/>
      <c r="AM15" s="682"/>
      <c r="AN15" s="683">
        <f t="shared" si="13"/>
        <v>0</v>
      </c>
    </row>
    <row r="16" spans="2:40" x14ac:dyDescent="0.3">
      <c r="B16" s="747" t="s">
        <v>849</v>
      </c>
      <c r="C16" s="739">
        <v>38.9</v>
      </c>
      <c r="D16" s="673">
        <v>2.5499999999999998</v>
      </c>
      <c r="E16" s="673">
        <f t="shared" si="0"/>
        <v>99.194999999999993</v>
      </c>
      <c r="F16" s="673"/>
      <c r="G16" s="673"/>
      <c r="H16" s="673"/>
      <c r="I16" s="738">
        <f t="shared" si="2"/>
        <v>99.194999999999993</v>
      </c>
      <c r="J16" s="739">
        <v>36.9</v>
      </c>
      <c r="K16" s="673">
        <v>0</v>
      </c>
      <c r="L16" s="673">
        <f t="shared" ref="L16:L33" si="19">J16*K16</f>
        <v>0</v>
      </c>
      <c r="M16" s="673"/>
      <c r="N16" s="673"/>
      <c r="O16" s="673"/>
      <c r="P16" s="738">
        <f t="shared" si="5"/>
        <v>0</v>
      </c>
      <c r="Q16" s="732">
        <f t="shared" si="14"/>
        <v>0</v>
      </c>
      <c r="R16" s="673">
        <f t="shared" si="6"/>
        <v>79.724999999999994</v>
      </c>
      <c r="S16" s="695">
        <f t="shared" si="15"/>
        <v>19.47</v>
      </c>
      <c r="T16" s="701" t="s">
        <v>905</v>
      </c>
      <c r="U16" s="676">
        <v>1</v>
      </c>
      <c r="V16" s="674">
        <f t="shared" si="7"/>
        <v>1.6800000000000002</v>
      </c>
      <c r="W16" s="674"/>
      <c r="X16" s="676"/>
      <c r="Y16" s="674">
        <f t="shared" si="8"/>
        <v>0</v>
      </c>
      <c r="Z16" s="674"/>
      <c r="AA16" s="676"/>
      <c r="AB16" s="675">
        <f t="shared" si="9"/>
        <v>0</v>
      </c>
      <c r="AC16" s="701" t="s">
        <v>914</v>
      </c>
      <c r="AD16" s="676">
        <v>2</v>
      </c>
      <c r="AE16" s="674">
        <f t="shared" si="10"/>
        <v>3.5999999999999996</v>
      </c>
      <c r="AF16" s="674" t="s">
        <v>915</v>
      </c>
      <c r="AG16" s="676">
        <v>1</v>
      </c>
      <c r="AH16" s="674">
        <f t="shared" si="11"/>
        <v>2.214</v>
      </c>
      <c r="AI16" s="674" t="s">
        <v>916</v>
      </c>
      <c r="AJ16" s="676">
        <v>4</v>
      </c>
      <c r="AK16" s="674">
        <f t="shared" si="12"/>
        <v>5.8079999999999998</v>
      </c>
      <c r="AL16" s="674" t="s">
        <v>312</v>
      </c>
      <c r="AM16" s="676">
        <v>4</v>
      </c>
      <c r="AN16" s="675">
        <f t="shared" si="13"/>
        <v>6.1679999999999993</v>
      </c>
    </row>
    <row r="17" spans="2:40" x14ac:dyDescent="0.3">
      <c r="B17" s="747" t="s">
        <v>850</v>
      </c>
      <c r="C17" s="739">
        <v>38.9</v>
      </c>
      <c r="D17" s="673">
        <v>2.5499999999999998</v>
      </c>
      <c r="E17" s="673">
        <f t="shared" si="0"/>
        <v>99.194999999999993</v>
      </c>
      <c r="F17" s="673"/>
      <c r="G17" s="673"/>
      <c r="H17" s="673"/>
      <c r="I17" s="738">
        <f t="shared" si="2"/>
        <v>99.194999999999993</v>
      </c>
      <c r="J17" s="739">
        <v>36.130000000000003</v>
      </c>
      <c r="K17" s="673">
        <v>0</v>
      </c>
      <c r="L17" s="673">
        <f t="shared" si="19"/>
        <v>0</v>
      </c>
      <c r="M17" s="673"/>
      <c r="N17" s="673"/>
      <c r="O17" s="673"/>
      <c r="P17" s="738">
        <f t="shared" si="5"/>
        <v>0</v>
      </c>
      <c r="Q17" s="732">
        <f t="shared" si="14"/>
        <v>0</v>
      </c>
      <c r="R17" s="673">
        <f t="shared" si="6"/>
        <v>82.298999999999992</v>
      </c>
      <c r="S17" s="695">
        <f t="shared" si="15"/>
        <v>16.896000000000001</v>
      </c>
      <c r="T17" s="701" t="s">
        <v>905</v>
      </c>
      <c r="U17" s="676">
        <v>1</v>
      </c>
      <c r="V17" s="674">
        <f t="shared" si="7"/>
        <v>1.6800000000000002</v>
      </c>
      <c r="W17" s="674"/>
      <c r="X17" s="676"/>
      <c r="Y17" s="674">
        <f t="shared" si="8"/>
        <v>0</v>
      </c>
      <c r="Z17" s="674"/>
      <c r="AA17" s="676"/>
      <c r="AB17" s="675">
        <f t="shared" si="9"/>
        <v>0</v>
      </c>
      <c r="AC17" s="701" t="s">
        <v>914</v>
      </c>
      <c r="AD17" s="676">
        <v>2</v>
      </c>
      <c r="AE17" s="674">
        <f t="shared" si="10"/>
        <v>3.5999999999999996</v>
      </c>
      <c r="AF17" s="674" t="s">
        <v>916</v>
      </c>
      <c r="AG17" s="676">
        <v>8</v>
      </c>
      <c r="AH17" s="674">
        <f t="shared" si="11"/>
        <v>11.616</v>
      </c>
      <c r="AI17" s="674"/>
      <c r="AJ17" s="676"/>
      <c r="AK17" s="674">
        <f t="shared" si="12"/>
        <v>0</v>
      </c>
      <c r="AL17" s="674"/>
      <c r="AM17" s="676"/>
      <c r="AN17" s="675">
        <f t="shared" si="13"/>
        <v>0</v>
      </c>
    </row>
    <row r="18" spans="2:40" x14ac:dyDescent="0.3">
      <c r="B18" s="747" t="s">
        <v>852</v>
      </c>
      <c r="C18" s="739">
        <v>15.5</v>
      </c>
      <c r="D18" s="673">
        <v>2.5499999999999998</v>
      </c>
      <c r="E18" s="673">
        <f t="shared" si="0"/>
        <v>39.524999999999999</v>
      </c>
      <c r="F18" s="673"/>
      <c r="G18" s="673"/>
      <c r="H18" s="673"/>
      <c r="I18" s="738">
        <f t="shared" si="2"/>
        <v>39.524999999999999</v>
      </c>
      <c r="J18" s="739">
        <v>15.5</v>
      </c>
      <c r="K18" s="673">
        <v>0</v>
      </c>
      <c r="L18" s="673">
        <f t="shared" si="19"/>
        <v>0</v>
      </c>
      <c r="M18" s="673"/>
      <c r="N18" s="673"/>
      <c r="O18" s="673"/>
      <c r="P18" s="738">
        <f t="shared" si="5"/>
        <v>0</v>
      </c>
      <c r="Q18" s="732">
        <f t="shared" si="14"/>
        <v>0</v>
      </c>
      <c r="R18" s="673">
        <f t="shared" si="6"/>
        <v>36.045000000000002</v>
      </c>
      <c r="S18" s="695">
        <f t="shared" si="15"/>
        <v>3.48</v>
      </c>
      <c r="T18" s="701" t="s">
        <v>905</v>
      </c>
      <c r="U18" s="676">
        <v>1</v>
      </c>
      <c r="V18" s="674">
        <f t="shared" si="7"/>
        <v>1.6800000000000002</v>
      </c>
      <c r="W18" s="674"/>
      <c r="X18" s="676"/>
      <c r="Y18" s="674">
        <f t="shared" si="8"/>
        <v>0</v>
      </c>
      <c r="Z18" s="674"/>
      <c r="AA18" s="676"/>
      <c r="AB18" s="675">
        <f t="shared" si="9"/>
        <v>0</v>
      </c>
      <c r="AC18" s="701" t="s">
        <v>914</v>
      </c>
      <c r="AD18" s="676">
        <v>1</v>
      </c>
      <c r="AE18" s="674">
        <f t="shared" si="10"/>
        <v>1.7999999999999998</v>
      </c>
      <c r="AF18" s="674"/>
      <c r="AG18" s="676"/>
      <c r="AH18" s="674">
        <f t="shared" si="11"/>
        <v>0</v>
      </c>
      <c r="AI18" s="674"/>
      <c r="AJ18" s="676"/>
      <c r="AK18" s="674">
        <f t="shared" si="12"/>
        <v>0</v>
      </c>
      <c r="AL18" s="674"/>
      <c r="AM18" s="676"/>
      <c r="AN18" s="675">
        <f t="shared" si="13"/>
        <v>0</v>
      </c>
    </row>
    <row r="19" spans="2:40" x14ac:dyDescent="0.3">
      <c r="B19" s="747" t="s">
        <v>851</v>
      </c>
      <c r="C19" s="739">
        <v>15.5</v>
      </c>
      <c r="D19" s="673">
        <v>2.5499999999999998</v>
      </c>
      <c r="E19" s="673">
        <f t="shared" si="0"/>
        <v>39.524999999999999</v>
      </c>
      <c r="F19" s="673"/>
      <c r="G19" s="673"/>
      <c r="H19" s="673"/>
      <c r="I19" s="738">
        <f t="shared" si="2"/>
        <v>39.524999999999999</v>
      </c>
      <c r="J19" s="739">
        <v>15.5</v>
      </c>
      <c r="K19" s="673">
        <v>0</v>
      </c>
      <c r="L19" s="673">
        <f t="shared" si="19"/>
        <v>0</v>
      </c>
      <c r="M19" s="673"/>
      <c r="N19" s="673"/>
      <c r="O19" s="673"/>
      <c r="P19" s="738">
        <f t="shared" si="5"/>
        <v>0</v>
      </c>
      <c r="Q19" s="732">
        <f t="shared" si="14"/>
        <v>0</v>
      </c>
      <c r="R19" s="673">
        <f t="shared" si="6"/>
        <v>29.846999999999998</v>
      </c>
      <c r="S19" s="695">
        <f t="shared" si="15"/>
        <v>9.6780000000000008</v>
      </c>
      <c r="T19" s="701" t="s">
        <v>905</v>
      </c>
      <c r="U19" s="676">
        <v>1</v>
      </c>
      <c r="V19" s="674">
        <f t="shared" si="7"/>
        <v>1.6800000000000002</v>
      </c>
      <c r="W19" s="674"/>
      <c r="X19" s="676"/>
      <c r="Y19" s="674">
        <f t="shared" si="8"/>
        <v>0</v>
      </c>
      <c r="Z19" s="674"/>
      <c r="AA19" s="676"/>
      <c r="AB19" s="675">
        <f t="shared" si="9"/>
        <v>0</v>
      </c>
      <c r="AC19" s="701" t="s">
        <v>915</v>
      </c>
      <c r="AD19" s="676">
        <v>1</v>
      </c>
      <c r="AE19" s="674">
        <f t="shared" si="10"/>
        <v>2.214</v>
      </c>
      <c r="AF19" s="674" t="s">
        <v>313</v>
      </c>
      <c r="AG19" s="676">
        <v>4</v>
      </c>
      <c r="AH19" s="674">
        <f t="shared" si="11"/>
        <v>5.7839999999999998</v>
      </c>
      <c r="AI19" s="674"/>
      <c r="AJ19" s="676"/>
      <c r="AK19" s="674">
        <f t="shared" si="12"/>
        <v>0</v>
      </c>
      <c r="AL19" s="674"/>
      <c r="AM19" s="676"/>
      <c r="AN19" s="675">
        <f t="shared" si="13"/>
        <v>0</v>
      </c>
    </row>
    <row r="20" spans="2:40" x14ac:dyDescent="0.3">
      <c r="B20" s="747" t="s">
        <v>873</v>
      </c>
      <c r="C20" s="739">
        <v>59.31</v>
      </c>
      <c r="D20" s="673">
        <v>2.5499999999999998</v>
      </c>
      <c r="E20" s="673">
        <f t="shared" si="0"/>
        <v>151.2405</v>
      </c>
      <c r="F20" s="673"/>
      <c r="G20" s="673"/>
      <c r="H20" s="673"/>
      <c r="I20" s="738">
        <f t="shared" si="2"/>
        <v>151.2405</v>
      </c>
      <c r="J20" s="739">
        <v>55.31</v>
      </c>
      <c r="K20" s="673">
        <v>0</v>
      </c>
      <c r="L20" s="673">
        <f t="shared" si="19"/>
        <v>0</v>
      </c>
      <c r="M20" s="673"/>
      <c r="N20" s="673"/>
      <c r="O20" s="673"/>
      <c r="P20" s="738">
        <f t="shared" si="5"/>
        <v>0</v>
      </c>
      <c r="Q20" s="732">
        <f t="shared" si="14"/>
        <v>0</v>
      </c>
      <c r="R20" s="673">
        <f t="shared" si="6"/>
        <v>148.3005</v>
      </c>
      <c r="S20" s="695">
        <f t="shared" si="15"/>
        <v>2.94</v>
      </c>
      <c r="T20" s="701" t="s">
        <v>286</v>
      </c>
      <c r="U20" s="676">
        <v>1</v>
      </c>
      <c r="V20" s="674">
        <f t="shared" si="7"/>
        <v>2.94</v>
      </c>
      <c r="W20" s="674"/>
      <c r="X20" s="676"/>
      <c r="Y20" s="674">
        <f t="shared" si="8"/>
        <v>0</v>
      </c>
      <c r="Z20" s="674"/>
      <c r="AA20" s="676"/>
      <c r="AB20" s="675">
        <f t="shared" si="9"/>
        <v>0</v>
      </c>
      <c r="AC20" s="701"/>
      <c r="AD20" s="676"/>
      <c r="AE20" s="674">
        <f t="shared" si="10"/>
        <v>0</v>
      </c>
      <c r="AF20" s="674"/>
      <c r="AG20" s="676"/>
      <c r="AH20" s="674">
        <f t="shared" si="11"/>
        <v>0</v>
      </c>
      <c r="AI20" s="674"/>
      <c r="AJ20" s="676"/>
      <c r="AK20" s="674">
        <f t="shared" si="12"/>
        <v>0</v>
      </c>
      <c r="AL20" s="674"/>
      <c r="AM20" s="676"/>
      <c r="AN20" s="675">
        <f t="shared" si="13"/>
        <v>0</v>
      </c>
    </row>
    <row r="21" spans="2:40" x14ac:dyDescent="0.3">
      <c r="B21" s="747" t="s">
        <v>855</v>
      </c>
      <c r="C21" s="739">
        <v>10.27</v>
      </c>
      <c r="D21" s="673">
        <v>2.5499999999999998</v>
      </c>
      <c r="E21" s="673">
        <f t="shared" si="0"/>
        <v>26.188499999999998</v>
      </c>
      <c r="F21" s="673">
        <f>12.1-4.85</f>
        <v>7.25</v>
      </c>
      <c r="G21" s="673">
        <v>2.1</v>
      </c>
      <c r="H21" s="673">
        <f t="shared" ref="H21:H22" si="20">(F21*G21)-(2*0.135)</f>
        <v>14.955000000000002</v>
      </c>
      <c r="I21" s="738">
        <f t="shared" si="2"/>
        <v>41.143500000000003</v>
      </c>
      <c r="J21" s="739">
        <v>10.27</v>
      </c>
      <c r="K21" s="673">
        <v>0</v>
      </c>
      <c r="L21" s="673">
        <f t="shared" si="19"/>
        <v>0</v>
      </c>
      <c r="M21" s="673">
        <f>12.1-4.85</f>
        <v>7.25</v>
      </c>
      <c r="N21" s="673">
        <v>0</v>
      </c>
      <c r="O21" s="673">
        <f>(M21*N21)</f>
        <v>0</v>
      </c>
      <c r="P21" s="738">
        <f t="shared" si="5"/>
        <v>0</v>
      </c>
      <c r="Q21" s="732">
        <f t="shared" si="14"/>
        <v>0</v>
      </c>
      <c r="R21" s="673">
        <f t="shared" si="6"/>
        <v>39.463500000000003</v>
      </c>
      <c r="S21" s="695">
        <f t="shared" si="15"/>
        <v>1.6800000000000002</v>
      </c>
      <c r="T21" s="701" t="s">
        <v>905</v>
      </c>
      <c r="U21" s="676">
        <v>1</v>
      </c>
      <c r="V21" s="674">
        <f t="shared" si="7"/>
        <v>1.6800000000000002</v>
      </c>
      <c r="W21" s="674"/>
      <c r="X21" s="676"/>
      <c r="Y21" s="674">
        <f t="shared" si="8"/>
        <v>0</v>
      </c>
      <c r="Z21" s="674"/>
      <c r="AA21" s="676"/>
      <c r="AB21" s="675">
        <f t="shared" si="9"/>
        <v>0</v>
      </c>
      <c r="AC21" s="701"/>
      <c r="AD21" s="676"/>
      <c r="AE21" s="674">
        <f t="shared" si="10"/>
        <v>0</v>
      </c>
      <c r="AF21" s="674"/>
      <c r="AG21" s="676"/>
      <c r="AH21" s="674">
        <f t="shared" si="11"/>
        <v>0</v>
      </c>
      <c r="AI21" s="674"/>
      <c r="AJ21" s="676"/>
      <c r="AK21" s="674">
        <f t="shared" si="12"/>
        <v>0</v>
      </c>
      <c r="AL21" s="674"/>
      <c r="AM21" s="676"/>
      <c r="AN21" s="675">
        <f t="shared" si="13"/>
        <v>0</v>
      </c>
    </row>
    <row r="22" spans="2:40" x14ac:dyDescent="0.3">
      <c r="B22" s="747" t="s">
        <v>856</v>
      </c>
      <c r="C22" s="739">
        <v>10.15</v>
      </c>
      <c r="D22" s="673">
        <v>2.5499999999999998</v>
      </c>
      <c r="E22" s="673">
        <f t="shared" si="0"/>
        <v>25.8825</v>
      </c>
      <c r="F22" s="673">
        <f>12.1-4.85</f>
        <v>7.25</v>
      </c>
      <c r="G22" s="673">
        <v>2.1</v>
      </c>
      <c r="H22" s="673">
        <f t="shared" si="20"/>
        <v>14.955000000000002</v>
      </c>
      <c r="I22" s="738">
        <f t="shared" si="2"/>
        <v>40.837500000000006</v>
      </c>
      <c r="J22" s="739">
        <v>10.15</v>
      </c>
      <c r="K22" s="673">
        <v>0</v>
      </c>
      <c r="L22" s="673">
        <f t="shared" si="19"/>
        <v>0</v>
      </c>
      <c r="M22" s="673">
        <f>12.1-4.85</f>
        <v>7.25</v>
      </c>
      <c r="N22" s="673">
        <v>0</v>
      </c>
      <c r="O22" s="673">
        <f>(M22*N22)</f>
        <v>0</v>
      </c>
      <c r="P22" s="738">
        <f t="shared" si="5"/>
        <v>0</v>
      </c>
      <c r="Q22" s="732">
        <f t="shared" si="14"/>
        <v>0</v>
      </c>
      <c r="R22" s="673">
        <f t="shared" si="6"/>
        <v>39.157500000000006</v>
      </c>
      <c r="S22" s="695">
        <f t="shared" si="15"/>
        <v>1.6800000000000002</v>
      </c>
      <c r="T22" s="701" t="s">
        <v>905</v>
      </c>
      <c r="U22" s="676">
        <v>1</v>
      </c>
      <c r="V22" s="674">
        <f t="shared" si="7"/>
        <v>1.6800000000000002</v>
      </c>
      <c r="W22" s="674"/>
      <c r="X22" s="676"/>
      <c r="Y22" s="674">
        <f t="shared" si="8"/>
        <v>0</v>
      </c>
      <c r="Z22" s="674"/>
      <c r="AA22" s="676"/>
      <c r="AB22" s="675">
        <f t="shared" si="9"/>
        <v>0</v>
      </c>
      <c r="AC22" s="701"/>
      <c r="AD22" s="676"/>
      <c r="AE22" s="674">
        <f t="shared" si="10"/>
        <v>0</v>
      </c>
      <c r="AF22" s="674"/>
      <c r="AG22" s="676"/>
      <c r="AH22" s="674">
        <f t="shared" si="11"/>
        <v>0</v>
      </c>
      <c r="AI22" s="674"/>
      <c r="AJ22" s="676"/>
      <c r="AK22" s="674">
        <f t="shared" si="12"/>
        <v>0</v>
      </c>
      <c r="AL22" s="674"/>
      <c r="AM22" s="676"/>
      <c r="AN22" s="675">
        <f t="shared" si="13"/>
        <v>0</v>
      </c>
    </row>
    <row r="23" spans="2:40" x14ac:dyDescent="0.3">
      <c r="B23" s="748" t="s">
        <v>853</v>
      </c>
      <c r="C23" s="739">
        <v>25.36</v>
      </c>
      <c r="D23" s="673">
        <v>0.8</v>
      </c>
      <c r="E23" s="673">
        <f t="shared" si="0"/>
        <v>20.288</v>
      </c>
      <c r="F23" s="673">
        <f>12.1+19.7-4.85-8.34-(4*0.3)</f>
        <v>17.409999999999997</v>
      </c>
      <c r="G23" s="673">
        <v>0.3</v>
      </c>
      <c r="H23" s="673">
        <f t="shared" ref="H23:H24" si="21">F23*G23</f>
        <v>5.222999999999999</v>
      </c>
      <c r="I23" s="738">
        <f t="shared" si="2"/>
        <v>25.510999999999999</v>
      </c>
      <c r="J23" s="739">
        <v>21.36</v>
      </c>
      <c r="K23" s="673">
        <v>1.65</v>
      </c>
      <c r="L23" s="673">
        <f t="shared" si="19"/>
        <v>35.244</v>
      </c>
      <c r="M23" s="673">
        <f>12.1+19.7-4.85-8.34-(4*0.3)</f>
        <v>17.409999999999997</v>
      </c>
      <c r="N23" s="673">
        <v>1.65</v>
      </c>
      <c r="O23" s="673">
        <f t="shared" ref="O23:O24" si="22">M23*N23</f>
        <v>28.726499999999994</v>
      </c>
      <c r="P23" s="738">
        <f t="shared" si="5"/>
        <v>63.970499999999994</v>
      </c>
      <c r="Q23" s="732">
        <f t="shared" si="14"/>
        <v>63.970499999999994</v>
      </c>
      <c r="R23" s="673">
        <f t="shared" si="6"/>
        <v>25.510999999999999</v>
      </c>
      <c r="S23" s="695">
        <f t="shared" si="15"/>
        <v>0</v>
      </c>
      <c r="T23" s="701"/>
      <c r="U23" s="676"/>
      <c r="V23" s="674">
        <f t="shared" si="7"/>
        <v>0</v>
      </c>
      <c r="W23" s="674"/>
      <c r="X23" s="676"/>
      <c r="Y23" s="674">
        <f t="shared" si="8"/>
        <v>0</v>
      </c>
      <c r="Z23" s="674"/>
      <c r="AA23" s="676"/>
      <c r="AB23" s="675">
        <f t="shared" si="9"/>
        <v>0</v>
      </c>
      <c r="AC23" s="701"/>
      <c r="AD23" s="676"/>
      <c r="AE23" s="674">
        <f t="shared" si="10"/>
        <v>0</v>
      </c>
      <c r="AF23" s="674"/>
      <c r="AG23" s="676"/>
      <c r="AH23" s="674">
        <f t="shared" si="11"/>
        <v>0</v>
      </c>
      <c r="AI23" s="674"/>
      <c r="AJ23" s="676"/>
      <c r="AK23" s="674">
        <f t="shared" si="12"/>
        <v>0</v>
      </c>
      <c r="AL23" s="674"/>
      <c r="AM23" s="676"/>
      <c r="AN23" s="675">
        <f t="shared" si="13"/>
        <v>0</v>
      </c>
    </row>
    <row r="24" spans="2:40" x14ac:dyDescent="0.3">
      <c r="B24" s="748" t="s">
        <v>854</v>
      </c>
      <c r="C24" s="739">
        <v>3.0999999999999996</v>
      </c>
      <c r="D24" s="673">
        <v>0.8</v>
      </c>
      <c r="E24" s="673">
        <f t="shared" si="0"/>
        <v>2.48</v>
      </c>
      <c r="F24" s="673">
        <f>5.8-1.7-(2*0.3)</f>
        <v>3.4999999999999996</v>
      </c>
      <c r="G24" s="673">
        <v>0.3</v>
      </c>
      <c r="H24" s="673">
        <f t="shared" si="21"/>
        <v>1.0499999999999998</v>
      </c>
      <c r="I24" s="738">
        <f t="shared" si="2"/>
        <v>3.53</v>
      </c>
      <c r="J24" s="739">
        <v>3.0999999999999996</v>
      </c>
      <c r="K24" s="673">
        <v>1.65</v>
      </c>
      <c r="L24" s="673">
        <f t="shared" si="19"/>
        <v>5.1149999999999993</v>
      </c>
      <c r="M24" s="673">
        <f>5.8-1.7-(2*0.3)</f>
        <v>3.4999999999999996</v>
      </c>
      <c r="N24" s="673">
        <v>1.65</v>
      </c>
      <c r="O24" s="673">
        <f t="shared" si="22"/>
        <v>5.7749999999999986</v>
      </c>
      <c r="P24" s="738">
        <f t="shared" si="5"/>
        <v>10.889999999999997</v>
      </c>
      <c r="Q24" s="732">
        <f t="shared" si="14"/>
        <v>10.889999999999997</v>
      </c>
      <c r="R24" s="673">
        <f t="shared" si="6"/>
        <v>1.6399999999999997</v>
      </c>
      <c r="S24" s="695">
        <f t="shared" si="15"/>
        <v>1.8900000000000001</v>
      </c>
      <c r="T24" s="701" t="s">
        <v>908</v>
      </c>
      <c r="U24" s="676">
        <v>1</v>
      </c>
      <c r="V24" s="674">
        <f t="shared" si="7"/>
        <v>1.8900000000000001</v>
      </c>
      <c r="W24" s="674"/>
      <c r="X24" s="676"/>
      <c r="Y24" s="674">
        <f t="shared" si="8"/>
        <v>0</v>
      </c>
      <c r="Z24" s="674"/>
      <c r="AA24" s="676"/>
      <c r="AB24" s="675">
        <f t="shared" si="9"/>
        <v>0</v>
      </c>
      <c r="AC24" s="701"/>
      <c r="AD24" s="676"/>
      <c r="AE24" s="674">
        <f t="shared" si="10"/>
        <v>0</v>
      </c>
      <c r="AF24" s="674"/>
      <c r="AG24" s="676"/>
      <c r="AH24" s="674">
        <f t="shared" si="11"/>
        <v>0</v>
      </c>
      <c r="AI24" s="674"/>
      <c r="AJ24" s="676"/>
      <c r="AK24" s="674">
        <f t="shared" si="12"/>
        <v>0</v>
      </c>
      <c r="AL24" s="674"/>
      <c r="AM24" s="676"/>
      <c r="AN24" s="675">
        <f t="shared" si="13"/>
        <v>0</v>
      </c>
    </row>
    <row r="25" spans="2:40" s="655" customFormat="1" x14ac:dyDescent="0.3">
      <c r="B25" s="750" t="s">
        <v>857</v>
      </c>
      <c r="C25" s="740"/>
      <c r="D25" s="680"/>
      <c r="E25" s="680">
        <f t="shared" si="0"/>
        <v>0</v>
      </c>
      <c r="F25" s="680"/>
      <c r="G25" s="680"/>
      <c r="H25" s="680"/>
      <c r="I25" s="741">
        <f t="shared" si="2"/>
        <v>0</v>
      </c>
      <c r="J25" s="740"/>
      <c r="K25" s="680"/>
      <c r="L25" s="680">
        <f t="shared" si="19"/>
        <v>0</v>
      </c>
      <c r="M25" s="680"/>
      <c r="N25" s="680"/>
      <c r="O25" s="680"/>
      <c r="P25" s="741">
        <f t="shared" si="5"/>
        <v>0</v>
      </c>
      <c r="Q25" s="733">
        <f t="shared" si="14"/>
        <v>0</v>
      </c>
      <c r="R25" s="680">
        <f t="shared" si="6"/>
        <v>0</v>
      </c>
      <c r="S25" s="696">
        <f t="shared" si="15"/>
        <v>0</v>
      </c>
      <c r="T25" s="702"/>
      <c r="U25" s="682"/>
      <c r="V25" s="681">
        <f t="shared" si="7"/>
        <v>0</v>
      </c>
      <c r="W25" s="681"/>
      <c r="X25" s="682"/>
      <c r="Y25" s="681">
        <f t="shared" si="8"/>
        <v>0</v>
      </c>
      <c r="Z25" s="681"/>
      <c r="AA25" s="682"/>
      <c r="AB25" s="683">
        <f t="shared" si="9"/>
        <v>0</v>
      </c>
      <c r="AC25" s="702"/>
      <c r="AD25" s="682"/>
      <c r="AE25" s="681">
        <f t="shared" si="10"/>
        <v>0</v>
      </c>
      <c r="AF25" s="681"/>
      <c r="AG25" s="682"/>
      <c r="AH25" s="681">
        <f t="shared" si="11"/>
        <v>0</v>
      </c>
      <c r="AI25" s="681"/>
      <c r="AJ25" s="682"/>
      <c r="AK25" s="681">
        <f t="shared" si="12"/>
        <v>0</v>
      </c>
      <c r="AL25" s="681"/>
      <c r="AM25" s="682"/>
      <c r="AN25" s="683">
        <f t="shared" si="13"/>
        <v>0</v>
      </c>
    </row>
    <row r="26" spans="2:40" x14ac:dyDescent="0.3">
      <c r="B26" s="747" t="s">
        <v>859</v>
      </c>
      <c r="C26" s="737">
        <v>36.9</v>
      </c>
      <c r="D26" s="673">
        <v>2.5499999999999998</v>
      </c>
      <c r="E26" s="673">
        <f t="shared" si="0"/>
        <v>94.094999999999985</v>
      </c>
      <c r="F26" s="673"/>
      <c r="G26" s="673"/>
      <c r="H26" s="673"/>
      <c r="I26" s="738">
        <f t="shared" si="2"/>
        <v>94.094999999999985</v>
      </c>
      <c r="J26" s="737">
        <v>36.9</v>
      </c>
      <c r="K26" s="673">
        <v>0</v>
      </c>
      <c r="L26" s="673">
        <f t="shared" si="19"/>
        <v>0</v>
      </c>
      <c r="M26" s="673"/>
      <c r="N26" s="673"/>
      <c r="O26" s="673"/>
      <c r="P26" s="738">
        <f t="shared" si="5"/>
        <v>0</v>
      </c>
      <c r="Q26" s="732">
        <f t="shared" si="14"/>
        <v>0</v>
      </c>
      <c r="R26" s="673">
        <f t="shared" si="6"/>
        <v>78.22499999999998</v>
      </c>
      <c r="S26" s="695">
        <f t="shared" si="15"/>
        <v>15.87</v>
      </c>
      <c r="T26" s="701" t="s">
        <v>905</v>
      </c>
      <c r="U26" s="676">
        <v>1</v>
      </c>
      <c r="V26" s="674">
        <f t="shared" si="7"/>
        <v>1.6800000000000002</v>
      </c>
      <c r="W26" s="674"/>
      <c r="X26" s="676"/>
      <c r="Y26" s="674">
        <f t="shared" si="8"/>
        <v>0</v>
      </c>
      <c r="Z26" s="674"/>
      <c r="AA26" s="676"/>
      <c r="AB26" s="675">
        <f t="shared" si="9"/>
        <v>0</v>
      </c>
      <c r="AC26" s="701" t="s">
        <v>915</v>
      </c>
      <c r="AD26" s="676">
        <v>1</v>
      </c>
      <c r="AE26" s="674">
        <f t="shared" si="10"/>
        <v>2.214</v>
      </c>
      <c r="AF26" s="674" t="s">
        <v>916</v>
      </c>
      <c r="AG26" s="676">
        <v>4</v>
      </c>
      <c r="AH26" s="674">
        <f t="shared" si="11"/>
        <v>5.8079999999999998</v>
      </c>
      <c r="AI26" s="674" t="s">
        <v>312</v>
      </c>
      <c r="AJ26" s="676">
        <v>4</v>
      </c>
      <c r="AK26" s="674">
        <f t="shared" si="12"/>
        <v>6.1679999999999993</v>
      </c>
      <c r="AL26" s="674"/>
      <c r="AM26" s="676"/>
      <c r="AN26" s="675">
        <f t="shared" si="13"/>
        <v>0</v>
      </c>
    </row>
    <row r="27" spans="2:40" x14ac:dyDescent="0.3">
      <c r="B27" s="747" t="s">
        <v>860</v>
      </c>
      <c r="C27" s="739">
        <v>21.6</v>
      </c>
      <c r="D27" s="673">
        <v>2.5499999999999998</v>
      </c>
      <c r="E27" s="673">
        <f t="shared" si="0"/>
        <v>55.08</v>
      </c>
      <c r="F27" s="673"/>
      <c r="G27" s="673"/>
      <c r="H27" s="673"/>
      <c r="I27" s="738">
        <f t="shared" si="2"/>
        <v>55.08</v>
      </c>
      <c r="J27" s="739">
        <v>21.6</v>
      </c>
      <c r="K27" s="673">
        <v>0</v>
      </c>
      <c r="L27" s="673">
        <f t="shared" si="19"/>
        <v>0</v>
      </c>
      <c r="M27" s="673"/>
      <c r="N27" s="673"/>
      <c r="O27" s="673"/>
      <c r="P27" s="738">
        <f t="shared" si="5"/>
        <v>0</v>
      </c>
      <c r="Q27" s="732">
        <f t="shared" si="14"/>
        <v>0</v>
      </c>
      <c r="R27" s="673">
        <f t="shared" si="6"/>
        <v>47.591999999999999</v>
      </c>
      <c r="S27" s="695">
        <f t="shared" si="15"/>
        <v>7.4879999999999995</v>
      </c>
      <c r="T27" s="701" t="s">
        <v>905</v>
      </c>
      <c r="U27" s="676">
        <v>1</v>
      </c>
      <c r="V27" s="674">
        <f t="shared" si="7"/>
        <v>1.6800000000000002</v>
      </c>
      <c r="W27" s="674"/>
      <c r="X27" s="676"/>
      <c r="Y27" s="674">
        <f t="shared" si="8"/>
        <v>0</v>
      </c>
      <c r="Z27" s="674"/>
      <c r="AA27" s="676"/>
      <c r="AB27" s="675">
        <f t="shared" si="9"/>
        <v>0</v>
      </c>
      <c r="AC27" s="701" t="s">
        <v>916</v>
      </c>
      <c r="AD27" s="676">
        <v>4</v>
      </c>
      <c r="AE27" s="674">
        <f t="shared" si="10"/>
        <v>5.8079999999999998</v>
      </c>
      <c r="AF27" s="674"/>
      <c r="AG27" s="676"/>
      <c r="AH27" s="674">
        <f t="shared" si="11"/>
        <v>0</v>
      </c>
      <c r="AI27" s="674"/>
      <c r="AJ27" s="676"/>
      <c r="AK27" s="674">
        <f t="shared" si="12"/>
        <v>0</v>
      </c>
      <c r="AL27" s="674"/>
      <c r="AM27" s="676"/>
      <c r="AN27" s="675">
        <f t="shared" si="13"/>
        <v>0</v>
      </c>
    </row>
    <row r="28" spans="2:40" x14ac:dyDescent="0.3">
      <c r="B28" s="747" t="s">
        <v>861</v>
      </c>
      <c r="C28" s="739">
        <v>15.65</v>
      </c>
      <c r="D28" s="673">
        <v>2.5499999999999998</v>
      </c>
      <c r="E28" s="673">
        <f t="shared" si="0"/>
        <v>39.907499999999999</v>
      </c>
      <c r="F28" s="673"/>
      <c r="G28" s="673"/>
      <c r="H28" s="673"/>
      <c r="I28" s="738">
        <f t="shared" si="2"/>
        <v>39.907499999999999</v>
      </c>
      <c r="J28" s="739">
        <v>15.65</v>
      </c>
      <c r="K28" s="673">
        <v>0</v>
      </c>
      <c r="L28" s="673">
        <f t="shared" si="19"/>
        <v>0</v>
      </c>
      <c r="M28" s="673"/>
      <c r="N28" s="673"/>
      <c r="O28" s="673"/>
      <c r="P28" s="738">
        <f t="shared" si="5"/>
        <v>0</v>
      </c>
      <c r="Q28" s="732">
        <f t="shared" si="14"/>
        <v>0</v>
      </c>
      <c r="R28" s="673">
        <f t="shared" si="6"/>
        <v>32.419499999999999</v>
      </c>
      <c r="S28" s="695">
        <f t="shared" si="15"/>
        <v>7.4879999999999995</v>
      </c>
      <c r="T28" s="701" t="s">
        <v>905</v>
      </c>
      <c r="U28" s="676">
        <v>1</v>
      </c>
      <c r="V28" s="674">
        <f t="shared" si="7"/>
        <v>1.6800000000000002</v>
      </c>
      <c r="W28" s="674"/>
      <c r="X28" s="676"/>
      <c r="Y28" s="674">
        <f t="shared" si="8"/>
        <v>0</v>
      </c>
      <c r="Z28" s="674"/>
      <c r="AA28" s="676"/>
      <c r="AB28" s="675">
        <f t="shared" si="9"/>
        <v>0</v>
      </c>
      <c r="AC28" s="701" t="s">
        <v>916</v>
      </c>
      <c r="AD28" s="676">
        <v>4</v>
      </c>
      <c r="AE28" s="674">
        <f t="shared" si="10"/>
        <v>5.8079999999999998</v>
      </c>
      <c r="AF28" s="674"/>
      <c r="AG28" s="676"/>
      <c r="AH28" s="674">
        <f t="shared" si="11"/>
        <v>0</v>
      </c>
      <c r="AI28" s="674"/>
      <c r="AJ28" s="676"/>
      <c r="AK28" s="674">
        <f t="shared" si="12"/>
        <v>0</v>
      </c>
      <c r="AL28" s="674"/>
      <c r="AM28" s="676"/>
      <c r="AN28" s="675">
        <f t="shared" si="13"/>
        <v>0</v>
      </c>
    </row>
    <row r="29" spans="2:40" x14ac:dyDescent="0.3">
      <c r="B29" s="747" t="s">
        <v>862</v>
      </c>
      <c r="C29" s="739">
        <v>15.35</v>
      </c>
      <c r="D29" s="673">
        <v>2.5499999999999998</v>
      </c>
      <c r="E29" s="673">
        <f t="shared" si="0"/>
        <v>39.142499999999998</v>
      </c>
      <c r="F29" s="673"/>
      <c r="G29" s="673"/>
      <c r="H29" s="673"/>
      <c r="I29" s="738">
        <f t="shared" si="2"/>
        <v>39.142499999999998</v>
      </c>
      <c r="J29" s="739">
        <v>15.35</v>
      </c>
      <c r="K29" s="673">
        <v>0</v>
      </c>
      <c r="L29" s="673">
        <f t="shared" si="19"/>
        <v>0</v>
      </c>
      <c r="M29" s="673"/>
      <c r="N29" s="673"/>
      <c r="O29" s="673"/>
      <c r="P29" s="738">
        <f t="shared" si="5"/>
        <v>0</v>
      </c>
      <c r="Q29" s="732">
        <f t="shared" si="14"/>
        <v>0</v>
      </c>
      <c r="R29" s="673">
        <f t="shared" si="6"/>
        <v>35.662500000000001</v>
      </c>
      <c r="S29" s="695">
        <f t="shared" si="15"/>
        <v>3.48</v>
      </c>
      <c r="T29" s="701" t="s">
        <v>905</v>
      </c>
      <c r="U29" s="676">
        <v>1</v>
      </c>
      <c r="V29" s="674">
        <f t="shared" si="7"/>
        <v>1.6800000000000002</v>
      </c>
      <c r="W29" s="674"/>
      <c r="X29" s="676"/>
      <c r="Y29" s="674">
        <f t="shared" si="8"/>
        <v>0</v>
      </c>
      <c r="Z29" s="674"/>
      <c r="AA29" s="676"/>
      <c r="AB29" s="675">
        <f t="shared" si="9"/>
        <v>0</v>
      </c>
      <c r="AC29" s="701" t="s">
        <v>914</v>
      </c>
      <c r="AD29" s="676">
        <v>1</v>
      </c>
      <c r="AE29" s="674">
        <f t="shared" si="10"/>
        <v>1.7999999999999998</v>
      </c>
      <c r="AF29" s="674"/>
      <c r="AG29" s="676"/>
      <c r="AH29" s="674">
        <f t="shared" si="11"/>
        <v>0</v>
      </c>
      <c r="AI29" s="674"/>
      <c r="AJ29" s="676"/>
      <c r="AK29" s="674">
        <f t="shared" si="12"/>
        <v>0</v>
      </c>
      <c r="AL29" s="674"/>
      <c r="AM29" s="676"/>
      <c r="AN29" s="675">
        <f t="shared" si="13"/>
        <v>0</v>
      </c>
    </row>
    <row r="30" spans="2:40" x14ac:dyDescent="0.3">
      <c r="B30" s="747" t="s">
        <v>863</v>
      </c>
      <c r="C30" s="739">
        <v>21.41</v>
      </c>
      <c r="D30" s="673">
        <v>0</v>
      </c>
      <c r="E30" s="673">
        <f t="shared" si="0"/>
        <v>0</v>
      </c>
      <c r="F30" s="673"/>
      <c r="G30" s="673"/>
      <c r="H30" s="673"/>
      <c r="I30" s="738">
        <f t="shared" si="2"/>
        <v>0</v>
      </c>
      <c r="J30" s="739">
        <v>17.41</v>
      </c>
      <c r="K30" s="673">
        <v>2.5499999999999998</v>
      </c>
      <c r="L30" s="673">
        <f t="shared" si="19"/>
        <v>44.395499999999998</v>
      </c>
      <c r="M30" s="673"/>
      <c r="N30" s="673"/>
      <c r="O30" s="673"/>
      <c r="P30" s="738">
        <f t="shared" si="5"/>
        <v>44.395499999999998</v>
      </c>
      <c r="Q30" s="732">
        <f>P30-S30</f>
        <v>38.707499999999996</v>
      </c>
      <c r="R30" s="673">
        <f>I30</f>
        <v>0</v>
      </c>
      <c r="S30" s="695">
        <f t="shared" si="15"/>
        <v>5.6879999999999997</v>
      </c>
      <c r="T30" s="701"/>
      <c r="U30" s="676"/>
      <c r="V30" s="674">
        <f t="shared" si="7"/>
        <v>0</v>
      </c>
      <c r="W30" s="674"/>
      <c r="X30" s="676"/>
      <c r="Y30" s="674">
        <f t="shared" si="8"/>
        <v>0</v>
      </c>
      <c r="Z30" s="674"/>
      <c r="AA30" s="676"/>
      <c r="AB30" s="675">
        <f t="shared" si="9"/>
        <v>0</v>
      </c>
      <c r="AC30" s="701" t="s">
        <v>314</v>
      </c>
      <c r="AD30" s="676">
        <v>4</v>
      </c>
      <c r="AE30" s="674">
        <f t="shared" si="10"/>
        <v>5.6879999999999997</v>
      </c>
      <c r="AF30" s="674"/>
      <c r="AG30" s="676"/>
      <c r="AH30" s="674">
        <f t="shared" si="11"/>
        <v>0</v>
      </c>
      <c r="AI30" s="674"/>
      <c r="AJ30" s="676"/>
      <c r="AK30" s="674">
        <f t="shared" si="12"/>
        <v>0</v>
      </c>
      <c r="AL30" s="674"/>
      <c r="AM30" s="676"/>
      <c r="AN30" s="675">
        <f t="shared" si="13"/>
        <v>0</v>
      </c>
    </row>
    <row r="31" spans="2:40" x14ac:dyDescent="0.3">
      <c r="B31" s="747" t="s">
        <v>864</v>
      </c>
      <c r="C31" s="739">
        <v>7.08</v>
      </c>
      <c r="D31" s="673">
        <v>2.5499999999999998</v>
      </c>
      <c r="E31" s="673">
        <f t="shared" si="0"/>
        <v>18.053999999999998</v>
      </c>
      <c r="F31" s="673"/>
      <c r="G31" s="673"/>
      <c r="H31" s="673"/>
      <c r="I31" s="738">
        <f t="shared" si="2"/>
        <v>18.053999999999998</v>
      </c>
      <c r="J31" s="739">
        <v>7.08</v>
      </c>
      <c r="K31" s="673">
        <v>0</v>
      </c>
      <c r="L31" s="673">
        <f t="shared" si="19"/>
        <v>0</v>
      </c>
      <c r="M31" s="673"/>
      <c r="N31" s="673"/>
      <c r="O31" s="673"/>
      <c r="P31" s="738">
        <f t="shared" si="5"/>
        <v>0</v>
      </c>
      <c r="Q31" s="732">
        <f t="shared" ref="Q31:Q76" si="23">P31</f>
        <v>0</v>
      </c>
      <c r="R31" s="673">
        <f t="shared" ref="R31:R76" si="24">I31-S31</f>
        <v>16.373999999999999</v>
      </c>
      <c r="S31" s="695">
        <f t="shared" si="15"/>
        <v>1.6800000000000002</v>
      </c>
      <c r="T31" s="701" t="s">
        <v>905</v>
      </c>
      <c r="U31" s="676">
        <v>1</v>
      </c>
      <c r="V31" s="674">
        <f t="shared" si="7"/>
        <v>1.6800000000000002</v>
      </c>
      <c r="W31" s="674"/>
      <c r="X31" s="676"/>
      <c r="Y31" s="674">
        <f t="shared" si="8"/>
        <v>0</v>
      </c>
      <c r="Z31" s="674"/>
      <c r="AA31" s="676"/>
      <c r="AB31" s="675">
        <f t="shared" si="9"/>
        <v>0</v>
      </c>
      <c r="AC31" s="701"/>
      <c r="AD31" s="676"/>
      <c r="AE31" s="674">
        <f t="shared" si="10"/>
        <v>0</v>
      </c>
      <c r="AF31" s="674"/>
      <c r="AG31" s="676"/>
      <c r="AH31" s="674">
        <f t="shared" si="11"/>
        <v>0</v>
      </c>
      <c r="AI31" s="674"/>
      <c r="AJ31" s="676"/>
      <c r="AK31" s="674">
        <f t="shared" si="12"/>
        <v>0</v>
      </c>
      <c r="AL31" s="674"/>
      <c r="AM31" s="676"/>
      <c r="AN31" s="675">
        <f t="shared" si="13"/>
        <v>0</v>
      </c>
    </row>
    <row r="32" spans="2:40" x14ac:dyDescent="0.3">
      <c r="B32" s="748" t="s">
        <v>865</v>
      </c>
      <c r="C32" s="739">
        <v>7.08</v>
      </c>
      <c r="D32" s="673">
        <v>2.5499999999999998</v>
      </c>
      <c r="E32" s="673">
        <f t="shared" si="0"/>
        <v>18.053999999999998</v>
      </c>
      <c r="F32" s="673"/>
      <c r="G32" s="673"/>
      <c r="H32" s="673"/>
      <c r="I32" s="738">
        <f t="shared" si="2"/>
        <v>18.053999999999998</v>
      </c>
      <c r="J32" s="739">
        <v>7.08</v>
      </c>
      <c r="K32" s="673">
        <v>0</v>
      </c>
      <c r="L32" s="673">
        <f t="shared" si="19"/>
        <v>0</v>
      </c>
      <c r="M32" s="673"/>
      <c r="N32" s="673"/>
      <c r="O32" s="673"/>
      <c r="P32" s="738">
        <f t="shared" si="5"/>
        <v>0</v>
      </c>
      <c r="Q32" s="732">
        <f t="shared" si="23"/>
        <v>0</v>
      </c>
      <c r="R32" s="673">
        <f t="shared" si="24"/>
        <v>16.373999999999999</v>
      </c>
      <c r="S32" s="695">
        <f t="shared" si="15"/>
        <v>1.6800000000000002</v>
      </c>
      <c r="T32" s="701" t="s">
        <v>905</v>
      </c>
      <c r="U32" s="676">
        <v>1</v>
      </c>
      <c r="V32" s="674">
        <f t="shared" si="7"/>
        <v>1.6800000000000002</v>
      </c>
      <c r="W32" s="674"/>
      <c r="X32" s="676"/>
      <c r="Y32" s="674">
        <f t="shared" si="8"/>
        <v>0</v>
      </c>
      <c r="Z32" s="674"/>
      <c r="AA32" s="676"/>
      <c r="AB32" s="675">
        <f t="shared" si="9"/>
        <v>0</v>
      </c>
      <c r="AC32" s="701"/>
      <c r="AD32" s="676"/>
      <c r="AE32" s="674">
        <f t="shared" si="10"/>
        <v>0</v>
      </c>
      <c r="AF32" s="674"/>
      <c r="AG32" s="676"/>
      <c r="AH32" s="674">
        <f t="shared" si="11"/>
        <v>0</v>
      </c>
      <c r="AI32" s="674"/>
      <c r="AJ32" s="676"/>
      <c r="AK32" s="674">
        <f t="shared" si="12"/>
        <v>0</v>
      </c>
      <c r="AL32" s="674"/>
      <c r="AM32" s="676"/>
      <c r="AN32" s="675">
        <f t="shared" si="13"/>
        <v>0</v>
      </c>
    </row>
    <row r="33" spans="2:40" x14ac:dyDescent="0.3">
      <c r="B33" s="748" t="s">
        <v>874</v>
      </c>
      <c r="C33" s="739">
        <v>53.71</v>
      </c>
      <c r="D33" s="673">
        <v>2.5499999999999998</v>
      </c>
      <c r="E33" s="673">
        <f t="shared" si="0"/>
        <v>136.9605</v>
      </c>
      <c r="F33" s="673"/>
      <c r="G33" s="673"/>
      <c r="H33" s="673"/>
      <c r="I33" s="738">
        <f t="shared" si="2"/>
        <v>136.9605</v>
      </c>
      <c r="J33" s="739">
        <v>53.71</v>
      </c>
      <c r="K33" s="673">
        <v>0</v>
      </c>
      <c r="L33" s="673">
        <f t="shared" si="19"/>
        <v>0</v>
      </c>
      <c r="M33" s="673"/>
      <c r="N33" s="673"/>
      <c r="O33" s="673"/>
      <c r="P33" s="738">
        <f t="shared" si="5"/>
        <v>0</v>
      </c>
      <c r="Q33" s="732">
        <f t="shared" si="23"/>
        <v>0</v>
      </c>
      <c r="R33" s="673">
        <f t="shared" si="24"/>
        <v>134.0205</v>
      </c>
      <c r="S33" s="695">
        <f t="shared" si="15"/>
        <v>2.94</v>
      </c>
      <c r="T33" s="701" t="s">
        <v>286</v>
      </c>
      <c r="U33" s="676">
        <v>1</v>
      </c>
      <c r="V33" s="674">
        <f t="shared" si="7"/>
        <v>2.94</v>
      </c>
      <c r="W33" s="674"/>
      <c r="X33" s="676"/>
      <c r="Y33" s="674">
        <f t="shared" si="8"/>
        <v>0</v>
      </c>
      <c r="Z33" s="674"/>
      <c r="AA33" s="676"/>
      <c r="AB33" s="675">
        <f t="shared" si="9"/>
        <v>0</v>
      </c>
      <c r="AC33" s="701"/>
      <c r="AD33" s="676"/>
      <c r="AE33" s="674">
        <f t="shared" si="10"/>
        <v>0</v>
      </c>
      <c r="AF33" s="674"/>
      <c r="AG33" s="676"/>
      <c r="AH33" s="674">
        <f t="shared" si="11"/>
        <v>0</v>
      </c>
      <c r="AI33" s="674"/>
      <c r="AJ33" s="676"/>
      <c r="AK33" s="674">
        <f t="shared" si="12"/>
        <v>0</v>
      </c>
      <c r="AL33" s="674"/>
      <c r="AM33" s="676"/>
      <c r="AN33" s="675">
        <f t="shared" si="13"/>
        <v>0</v>
      </c>
    </row>
    <row r="34" spans="2:40" x14ac:dyDescent="0.3">
      <c r="B34" s="748" t="s">
        <v>866</v>
      </c>
      <c r="C34" s="737">
        <v>10.27</v>
      </c>
      <c r="D34" s="673">
        <v>2.5499999999999998</v>
      </c>
      <c r="E34" s="673">
        <f>(C34*D34)-(2*0.135)</f>
        <v>25.918499999999998</v>
      </c>
      <c r="F34" s="673">
        <f>12.1-4.85</f>
        <v>7.25</v>
      </c>
      <c r="G34" s="673">
        <v>2.1</v>
      </c>
      <c r="H34" s="673">
        <f>(F34*G34)-(2*0.135)</f>
        <v>14.955000000000002</v>
      </c>
      <c r="I34" s="738">
        <f t="shared" si="2"/>
        <v>40.8735</v>
      </c>
      <c r="J34" s="737">
        <v>10.27</v>
      </c>
      <c r="K34" s="673">
        <v>0</v>
      </c>
      <c r="L34" s="673">
        <f>(J34*K34)</f>
        <v>0</v>
      </c>
      <c r="M34" s="673">
        <f>12.1-4.85</f>
        <v>7.25</v>
      </c>
      <c r="N34" s="673">
        <v>0</v>
      </c>
      <c r="O34" s="673">
        <f>(M34*N34)</f>
        <v>0</v>
      </c>
      <c r="P34" s="738">
        <f t="shared" si="5"/>
        <v>0</v>
      </c>
      <c r="Q34" s="732">
        <f t="shared" si="23"/>
        <v>0</v>
      </c>
      <c r="R34" s="673">
        <f t="shared" si="24"/>
        <v>39.1935</v>
      </c>
      <c r="S34" s="695">
        <f t="shared" si="15"/>
        <v>1.6800000000000002</v>
      </c>
      <c r="T34" s="701" t="s">
        <v>905</v>
      </c>
      <c r="U34" s="676">
        <v>1</v>
      </c>
      <c r="V34" s="674">
        <f t="shared" si="7"/>
        <v>1.6800000000000002</v>
      </c>
      <c r="W34" s="674"/>
      <c r="X34" s="676"/>
      <c r="Y34" s="674">
        <f t="shared" si="8"/>
        <v>0</v>
      </c>
      <c r="Z34" s="674"/>
      <c r="AA34" s="676"/>
      <c r="AB34" s="675">
        <f t="shared" si="9"/>
        <v>0</v>
      </c>
      <c r="AC34" s="701"/>
      <c r="AD34" s="676"/>
      <c r="AE34" s="674">
        <f t="shared" si="10"/>
        <v>0</v>
      </c>
      <c r="AF34" s="674"/>
      <c r="AG34" s="676"/>
      <c r="AH34" s="674">
        <f t="shared" si="11"/>
        <v>0</v>
      </c>
      <c r="AI34" s="674"/>
      <c r="AJ34" s="676"/>
      <c r="AK34" s="674">
        <f t="shared" si="12"/>
        <v>0</v>
      </c>
      <c r="AL34" s="674"/>
      <c r="AM34" s="676"/>
      <c r="AN34" s="675">
        <f t="shared" si="13"/>
        <v>0</v>
      </c>
    </row>
    <row r="35" spans="2:40" x14ac:dyDescent="0.3">
      <c r="B35" s="748" t="s">
        <v>845</v>
      </c>
      <c r="C35" s="739">
        <v>25.36</v>
      </c>
      <c r="D35" s="673">
        <v>0.8</v>
      </c>
      <c r="E35" s="673">
        <f t="shared" ref="E35:E37" si="25">C35*D35</f>
        <v>20.288</v>
      </c>
      <c r="F35" s="673">
        <f>12.1+19.7-4.85-8.34-(4*0.3)</f>
        <v>17.409999999999997</v>
      </c>
      <c r="G35" s="673">
        <v>0.3</v>
      </c>
      <c r="H35" s="673">
        <f t="shared" ref="H35:H36" si="26">F35*G35</f>
        <v>5.222999999999999</v>
      </c>
      <c r="I35" s="738">
        <f t="shared" si="2"/>
        <v>25.510999999999999</v>
      </c>
      <c r="J35" s="739">
        <v>21.36</v>
      </c>
      <c r="K35" s="673">
        <v>1.65</v>
      </c>
      <c r="L35" s="673">
        <f t="shared" ref="L35:L44" si="27">J35*K35</f>
        <v>35.244</v>
      </c>
      <c r="M35" s="673">
        <f>12.1+19.7-4.85-8.34-(4*0.3)</f>
        <v>17.409999999999997</v>
      </c>
      <c r="N35" s="673">
        <v>1.65</v>
      </c>
      <c r="O35" s="673">
        <f t="shared" ref="O35:O36" si="28">M35*N35</f>
        <v>28.726499999999994</v>
      </c>
      <c r="P35" s="738">
        <f t="shared" si="5"/>
        <v>63.970499999999994</v>
      </c>
      <c r="Q35" s="732">
        <f t="shared" si="23"/>
        <v>63.970499999999994</v>
      </c>
      <c r="R35" s="673">
        <f t="shared" si="24"/>
        <v>25.510999999999999</v>
      </c>
      <c r="S35" s="695">
        <f t="shared" si="15"/>
        <v>0</v>
      </c>
      <c r="T35" s="701"/>
      <c r="U35" s="676"/>
      <c r="V35" s="674">
        <f t="shared" si="7"/>
        <v>0</v>
      </c>
      <c r="W35" s="674"/>
      <c r="X35" s="676"/>
      <c r="Y35" s="674">
        <f t="shared" si="8"/>
        <v>0</v>
      </c>
      <c r="Z35" s="674"/>
      <c r="AA35" s="676"/>
      <c r="AB35" s="675">
        <f t="shared" si="9"/>
        <v>0</v>
      </c>
      <c r="AC35" s="701"/>
      <c r="AD35" s="676"/>
      <c r="AE35" s="674">
        <f t="shared" si="10"/>
        <v>0</v>
      </c>
      <c r="AF35" s="674"/>
      <c r="AG35" s="676"/>
      <c r="AH35" s="674">
        <f t="shared" si="11"/>
        <v>0</v>
      </c>
      <c r="AI35" s="674"/>
      <c r="AJ35" s="676"/>
      <c r="AK35" s="674">
        <f t="shared" si="12"/>
        <v>0</v>
      </c>
      <c r="AL35" s="674"/>
      <c r="AM35" s="676"/>
      <c r="AN35" s="675">
        <f t="shared" si="13"/>
        <v>0</v>
      </c>
    </row>
    <row r="36" spans="2:40" x14ac:dyDescent="0.3">
      <c r="B36" s="748" t="s">
        <v>846</v>
      </c>
      <c r="C36" s="739">
        <v>3.0999999999999996</v>
      </c>
      <c r="D36" s="673">
        <v>0.8</v>
      </c>
      <c r="E36" s="673">
        <f t="shared" si="25"/>
        <v>2.48</v>
      </c>
      <c r="F36" s="673">
        <f>5.8-1.7-(2*0.3)</f>
        <v>3.4999999999999996</v>
      </c>
      <c r="G36" s="673">
        <v>0.3</v>
      </c>
      <c r="H36" s="673">
        <f t="shared" si="26"/>
        <v>1.0499999999999998</v>
      </c>
      <c r="I36" s="738">
        <f t="shared" si="2"/>
        <v>3.53</v>
      </c>
      <c r="J36" s="739">
        <v>3.0999999999999996</v>
      </c>
      <c r="K36" s="673">
        <v>1.65</v>
      </c>
      <c r="L36" s="673">
        <f t="shared" si="27"/>
        <v>5.1149999999999993</v>
      </c>
      <c r="M36" s="673">
        <f>5.8-1.7-(2*0.3)</f>
        <v>3.4999999999999996</v>
      </c>
      <c r="N36" s="673">
        <v>1.65</v>
      </c>
      <c r="O36" s="673">
        <f t="shared" si="28"/>
        <v>5.7749999999999986</v>
      </c>
      <c r="P36" s="738">
        <f t="shared" si="5"/>
        <v>10.889999999999997</v>
      </c>
      <c r="Q36" s="732">
        <f t="shared" si="23"/>
        <v>10.889999999999997</v>
      </c>
      <c r="R36" s="673">
        <f t="shared" si="24"/>
        <v>1.6399999999999997</v>
      </c>
      <c r="S36" s="695">
        <f t="shared" si="15"/>
        <v>1.8900000000000001</v>
      </c>
      <c r="T36" s="701" t="s">
        <v>908</v>
      </c>
      <c r="U36" s="676">
        <v>1</v>
      </c>
      <c r="V36" s="674">
        <f t="shared" si="7"/>
        <v>1.8900000000000001</v>
      </c>
      <c r="W36" s="674"/>
      <c r="X36" s="676"/>
      <c r="Y36" s="674">
        <f t="shared" si="8"/>
        <v>0</v>
      </c>
      <c r="Z36" s="674"/>
      <c r="AA36" s="676"/>
      <c r="AB36" s="675">
        <f t="shared" si="9"/>
        <v>0</v>
      </c>
      <c r="AC36" s="701"/>
      <c r="AD36" s="676"/>
      <c r="AE36" s="674">
        <f t="shared" si="10"/>
        <v>0</v>
      </c>
      <c r="AF36" s="674"/>
      <c r="AG36" s="676"/>
      <c r="AH36" s="674">
        <f t="shared" si="11"/>
        <v>0</v>
      </c>
      <c r="AI36" s="674"/>
      <c r="AJ36" s="676"/>
      <c r="AK36" s="674">
        <f t="shared" si="12"/>
        <v>0</v>
      </c>
      <c r="AL36" s="674"/>
      <c r="AM36" s="676"/>
      <c r="AN36" s="675">
        <f t="shared" si="13"/>
        <v>0</v>
      </c>
    </row>
    <row r="37" spans="2:40" x14ac:dyDescent="0.3">
      <c r="B37" s="748" t="s">
        <v>871</v>
      </c>
      <c r="C37" s="737">
        <v>10.15</v>
      </c>
      <c r="D37" s="673">
        <v>0.8</v>
      </c>
      <c r="E37" s="673">
        <f t="shared" si="25"/>
        <v>8.120000000000001</v>
      </c>
      <c r="F37" s="673">
        <f>12.1-4.85-(2*0.3)</f>
        <v>6.65</v>
      </c>
      <c r="G37" s="673">
        <v>0.3</v>
      </c>
      <c r="H37" s="673">
        <f>(F37*G37)-(2*0.135)</f>
        <v>1.7250000000000001</v>
      </c>
      <c r="I37" s="738">
        <f t="shared" si="2"/>
        <v>9.8450000000000006</v>
      </c>
      <c r="J37" s="737">
        <v>8.15</v>
      </c>
      <c r="K37" s="673">
        <v>1.65</v>
      </c>
      <c r="L37" s="673">
        <f t="shared" si="27"/>
        <v>13.4475</v>
      </c>
      <c r="M37" s="673">
        <f>12.1-4.85-(2*0.3)</f>
        <v>6.65</v>
      </c>
      <c r="N37" s="673">
        <v>1.65</v>
      </c>
      <c r="O37" s="673">
        <f>(M37*N37)</f>
        <v>10.9725</v>
      </c>
      <c r="P37" s="738">
        <f t="shared" si="5"/>
        <v>24.42</v>
      </c>
      <c r="Q37" s="732">
        <f t="shared" si="23"/>
        <v>24.42</v>
      </c>
      <c r="R37" s="673">
        <f t="shared" si="24"/>
        <v>7.9550000000000001</v>
      </c>
      <c r="S37" s="695">
        <f t="shared" si="15"/>
        <v>1.8900000000000001</v>
      </c>
      <c r="T37" s="701" t="s">
        <v>908</v>
      </c>
      <c r="U37" s="676">
        <v>1</v>
      </c>
      <c r="V37" s="674">
        <f t="shared" si="7"/>
        <v>1.8900000000000001</v>
      </c>
      <c r="W37" s="674"/>
      <c r="X37" s="676"/>
      <c r="Y37" s="674">
        <f t="shared" si="8"/>
        <v>0</v>
      </c>
      <c r="Z37" s="674"/>
      <c r="AA37" s="676"/>
      <c r="AB37" s="675">
        <f t="shared" si="9"/>
        <v>0</v>
      </c>
      <c r="AC37" s="701"/>
      <c r="AD37" s="676"/>
      <c r="AE37" s="674">
        <f t="shared" si="10"/>
        <v>0</v>
      </c>
      <c r="AF37" s="674"/>
      <c r="AG37" s="676"/>
      <c r="AH37" s="674">
        <f t="shared" si="11"/>
        <v>0</v>
      </c>
      <c r="AI37" s="674"/>
      <c r="AJ37" s="676"/>
      <c r="AK37" s="674">
        <f t="shared" si="12"/>
        <v>0</v>
      </c>
      <c r="AL37" s="674"/>
      <c r="AM37" s="676"/>
      <c r="AN37" s="675">
        <f t="shared" si="13"/>
        <v>0</v>
      </c>
    </row>
    <row r="38" spans="2:40" s="655" customFormat="1" x14ac:dyDescent="0.3">
      <c r="B38" s="749" t="s">
        <v>858</v>
      </c>
      <c r="C38" s="740"/>
      <c r="D38" s="680"/>
      <c r="E38" s="680">
        <f t="shared" si="0"/>
        <v>0</v>
      </c>
      <c r="F38" s="680"/>
      <c r="G38" s="680"/>
      <c r="H38" s="680"/>
      <c r="I38" s="741">
        <f t="shared" si="2"/>
        <v>0</v>
      </c>
      <c r="J38" s="740"/>
      <c r="K38" s="680"/>
      <c r="L38" s="680">
        <f t="shared" si="27"/>
        <v>0</v>
      </c>
      <c r="M38" s="680"/>
      <c r="N38" s="680"/>
      <c r="O38" s="680"/>
      <c r="P38" s="741">
        <f t="shared" si="5"/>
        <v>0</v>
      </c>
      <c r="Q38" s="733">
        <f t="shared" si="23"/>
        <v>0</v>
      </c>
      <c r="R38" s="680">
        <f t="shared" si="24"/>
        <v>0</v>
      </c>
      <c r="S38" s="696">
        <f t="shared" si="15"/>
        <v>0</v>
      </c>
      <c r="T38" s="702"/>
      <c r="U38" s="682"/>
      <c r="V38" s="681">
        <f t="shared" si="7"/>
        <v>0</v>
      </c>
      <c r="W38" s="681"/>
      <c r="X38" s="682"/>
      <c r="Y38" s="681">
        <f t="shared" si="8"/>
        <v>0</v>
      </c>
      <c r="Z38" s="681"/>
      <c r="AA38" s="682"/>
      <c r="AB38" s="683">
        <f t="shared" si="9"/>
        <v>0</v>
      </c>
      <c r="AC38" s="702"/>
      <c r="AD38" s="682"/>
      <c r="AE38" s="681">
        <f t="shared" si="10"/>
        <v>0</v>
      </c>
      <c r="AF38" s="681"/>
      <c r="AG38" s="682"/>
      <c r="AH38" s="681">
        <f t="shared" si="11"/>
        <v>0</v>
      </c>
      <c r="AI38" s="681"/>
      <c r="AJ38" s="682"/>
      <c r="AK38" s="681">
        <f t="shared" si="12"/>
        <v>0</v>
      </c>
      <c r="AL38" s="681"/>
      <c r="AM38" s="682"/>
      <c r="AN38" s="683">
        <f t="shared" si="13"/>
        <v>0</v>
      </c>
    </row>
    <row r="39" spans="2:40" x14ac:dyDescent="0.3">
      <c r="B39" s="747" t="s">
        <v>859</v>
      </c>
      <c r="C39" s="737">
        <v>38.9</v>
      </c>
      <c r="D39" s="673">
        <v>2.5499999999999998</v>
      </c>
      <c r="E39" s="673">
        <f t="shared" si="0"/>
        <v>99.194999999999993</v>
      </c>
      <c r="F39" s="673"/>
      <c r="G39" s="673"/>
      <c r="H39" s="673"/>
      <c r="I39" s="738">
        <f t="shared" si="2"/>
        <v>99.194999999999993</v>
      </c>
      <c r="J39" s="737">
        <v>36.9</v>
      </c>
      <c r="K39" s="673">
        <v>0</v>
      </c>
      <c r="L39" s="673">
        <f t="shared" si="27"/>
        <v>0</v>
      </c>
      <c r="M39" s="673"/>
      <c r="N39" s="673"/>
      <c r="O39" s="673"/>
      <c r="P39" s="738">
        <f t="shared" ref="P39:P70" si="29">L39+O39</f>
        <v>0</v>
      </c>
      <c r="Q39" s="732">
        <f t="shared" si="23"/>
        <v>0</v>
      </c>
      <c r="R39" s="673">
        <f t="shared" si="24"/>
        <v>84.776999999999987</v>
      </c>
      <c r="S39" s="695">
        <f t="shared" si="15"/>
        <v>14.417999999999999</v>
      </c>
      <c r="T39" s="701" t="s">
        <v>905</v>
      </c>
      <c r="U39" s="676">
        <v>1</v>
      </c>
      <c r="V39" s="674">
        <f t="shared" ref="V39:V70" si="30">U39*(IF(T39=$B$84,$E$84,IF(T39=$B$85,$E$85,IF(T39=$B$86,$E$86,IF(T39=$B$87,$E$87,IF(T39=$B$88,$E$88,IF(T39=$B$89,$E$89,IF(T39=$B$90,$E$90,IF(T39=$B$91,$E$91,IF(T39=$B$92,$E$92,IF(T39=$B$93,$E$93,IF(T39=$B$94,$E$94,IF(T39=$B$95,$E$95,IF(T39=$B$96,$E$96,IF(T39=$B$97,$E$97,IF(T39=$B$98,$E$98,IF(T39=$B$99,$E$99,IF(T39=$B$100,$E$100,0))))))))))))))))))</f>
        <v>1.6800000000000002</v>
      </c>
      <c r="W39" s="674"/>
      <c r="X39" s="676"/>
      <c r="Y39" s="674">
        <f t="shared" ref="Y39:Y70" si="31">X39*(IF(W39=$B$84,$E$84,IF(W39=$B$85,$E$85,IF(W39=$B$86,$E$86,IF(W39=$B$87,$E$87,IF(W39=$B$88,$E$88,IF(W39=$B$89,$E$89,IF(W39=$B$90,$E$90,IF(W39=$B$91,$E$91,IF(W39=$B$92,$E$92,IF(W39=$B$93,$E$93,IF(W39=$B$94,$E$94,IF(W39=$B$95,$E$95,IF(W39=$B$96,$E$96,IF(W39=$B$97,$E$97,IF(W39=$B$98,$E$98,IF(W39=$B$99,$E$99,IF(W39=$B$100,$E$100,0))))))))))))))))))</f>
        <v>0</v>
      </c>
      <c r="Z39" s="674"/>
      <c r="AA39" s="676"/>
      <c r="AB39" s="675">
        <f t="shared" ref="AB39:AB70" si="32">AA39*(IF(Z39=$B$84,$E$84,IF(Z39=$B$85,$E$85,IF(Z39=$B$86,$E$86,IF(Z39=$B$87,$E$87,IF(Z39=$B$88,$E$88,IF(Z39=$B$89,$E$89,IF(Z39=$B$90,$E$90,IF(Z39=$B$91,$E$91,IF(Z39=$B$92,$E$92,IF(Z39=$B$93,$E$93,IF(Z39=$B$94,$E$94,IF(Z39=$B$95,$E$95,IF(Z39=$B$96,$E$96,IF(Z39=$B$97,$E$97,IF(Z39=$B$98,$E$98,IF(Z39=$B$99,$E$99,IF(Z39=$B$100,$E$100,0))))))))))))))))))</f>
        <v>0</v>
      </c>
      <c r="AC39" s="701" t="s">
        <v>915</v>
      </c>
      <c r="AD39" s="676">
        <v>1</v>
      </c>
      <c r="AE39" s="674">
        <f t="shared" ref="AE39:AE70" si="33">AD39*(IF(AC39=$B$102,$E$102,IF(AC39=$B$103,$E$103,IF(AC39=$B$104,$E$104,IF(AC39=$B$105,$E$105,IF(AC39=$B$106,$E$106,IF(AC39=$B$107,$E$107,IF(AC39=$B$108,$E$108,IF(AC39=$B$109,$E$109,IF(AC39=$B$110,$E$110,IF(AC39=$B$111,$E$111,IF(AC39=$B$112,$E$112,IF(AC39=$B$113,$E$113,IF(AC39=$B$114,$E$114,IF(AC39=$B$115,$E$115,IF(AC39=$B$116,$E$116,IF(AC39=$B$117,$E$117,IF(AC39=$B$118,$E$118,IF(AC39=$B$119,$E$119,IF(AC39=$B$120,$E$120,0))))))))))))))))))))</f>
        <v>2.214</v>
      </c>
      <c r="AF39" s="674" t="s">
        <v>916</v>
      </c>
      <c r="AG39" s="676">
        <v>3</v>
      </c>
      <c r="AH39" s="674">
        <f t="shared" ref="AH39:AH70" si="34">AG39*(IF(AF39=$B$102,$E$102,IF(AF39=$B$103,$E$103,IF(AF39=$B$104,$E$104,IF(AF39=$B$105,$E$105,IF(AF39=$B$106,$E$106,IF(AF39=$B$107,$E$107,IF(AF39=$B$108,$E$108,IF(AF39=$B$109,$E$109,IF(AF39=$B$110,$E$110,IF(AF39=$B$111,$E$111,IF(AF39=$B$112,$E$112,IF(AF39=$B$113,$E$113,IF(AF39=$B$114,$E$114,IF(AF39=$B$115,$E$115,IF(AF39=$B$116,$E$116,IF(AF39=$B$117,$E$117,IF(AF39=$B$118,$E$118,IF(AF39=$B$119,$E$119,IF(AF39=$B$120,$E$120,0))))))))))))))))))))</f>
        <v>4.3559999999999999</v>
      </c>
      <c r="AI39" s="674" t="s">
        <v>312</v>
      </c>
      <c r="AJ39" s="676">
        <v>4</v>
      </c>
      <c r="AK39" s="674">
        <f t="shared" ref="AK39:AK70" si="35">AJ39*(IF(AI39=$B$102,$E$102,IF(AI39=$B$103,$E$103,IF(AI39=$B$104,$E$104,IF(AI39=$B$105,$E$105,IF(AI39=$B$106,$E$106,IF(AI39=$B$107,$E$107,IF(AI39=$B$108,$E$108,IF(AI39=$B$109,$E$109,IF(AI39=$B$110,$E$110,IF(AI39=$B$111,$E$111,IF(AI39=$B$112,$E$112,IF(AI39=$B$113,$E$113,IF(AI39=$B$114,$E$114,IF(AI39=$B$115,$E$115,IF(AI39=$B$116,$E$116,IF(AI39=$B$117,$E$117,IF(AI39=$B$118,$E$118,IF(AI39=$B$119,$E$119,IF(AI39=$B$120,$E$120,0))))))))))))))))))))</f>
        <v>6.1679999999999993</v>
      </c>
      <c r="AL39" s="674"/>
      <c r="AM39" s="676"/>
      <c r="AN39" s="675">
        <f t="shared" ref="AN39:AN70" si="36">AM39*(IF(AL39=$B$102,$E$102,IF(AL39=$B$103,$E$103,IF(AL39=$B$104,$E$104,IF(AL39=$B$105,$E$105,IF(AL39=$B$106,$E$106,IF(AL39=$B$107,$E$107,IF(AL39=$B$108,$E$108,IF(AL39=$B$109,$E$109,IF(AL39=$B$110,$E$110,IF(AL39=$B$111,$E$111,IF(AL39=$B$112,$E$112,IF(AL39=$B$113,$E$113,IF(AL39=$B$114,$E$114,IF(AL39=$B$115,$E$115,IF(AL39=$B$116,$E$116,IF(AL39=$B$117,$E$117,IF(AL39=$B$118,$E$118,IF(AL39=$B$119,$E$119,IF(AL39=$B$120,$E$120,0))))))))))))))))))))</f>
        <v>0</v>
      </c>
    </row>
    <row r="40" spans="2:40" x14ac:dyDescent="0.3">
      <c r="B40" s="747" t="s">
        <v>860</v>
      </c>
      <c r="C40" s="739">
        <v>21.6</v>
      </c>
      <c r="D40" s="673">
        <v>2.5499999999999998</v>
      </c>
      <c r="E40" s="673">
        <f t="shared" si="0"/>
        <v>55.08</v>
      </c>
      <c r="F40" s="673"/>
      <c r="G40" s="673"/>
      <c r="H40" s="673"/>
      <c r="I40" s="738">
        <f t="shared" si="2"/>
        <v>55.08</v>
      </c>
      <c r="J40" s="739">
        <v>21.6</v>
      </c>
      <c r="K40" s="673">
        <v>0</v>
      </c>
      <c r="L40" s="673">
        <f t="shared" si="27"/>
        <v>0</v>
      </c>
      <c r="M40" s="673"/>
      <c r="N40" s="673"/>
      <c r="O40" s="673"/>
      <c r="P40" s="738">
        <f t="shared" si="29"/>
        <v>0</v>
      </c>
      <c r="Q40" s="732">
        <f t="shared" si="23"/>
        <v>0</v>
      </c>
      <c r="R40" s="673">
        <f t="shared" si="24"/>
        <v>47.591999999999999</v>
      </c>
      <c r="S40" s="695">
        <f t="shared" si="15"/>
        <v>7.4879999999999995</v>
      </c>
      <c r="T40" s="701" t="s">
        <v>905</v>
      </c>
      <c r="U40" s="676">
        <v>1</v>
      </c>
      <c r="V40" s="674">
        <f t="shared" si="30"/>
        <v>1.6800000000000002</v>
      </c>
      <c r="W40" s="674"/>
      <c r="X40" s="676"/>
      <c r="Y40" s="674">
        <f t="shared" si="31"/>
        <v>0</v>
      </c>
      <c r="Z40" s="674"/>
      <c r="AA40" s="676"/>
      <c r="AB40" s="675">
        <f t="shared" si="32"/>
        <v>0</v>
      </c>
      <c r="AC40" s="701" t="s">
        <v>916</v>
      </c>
      <c r="AD40" s="676">
        <v>4</v>
      </c>
      <c r="AE40" s="674">
        <f t="shared" si="33"/>
        <v>5.8079999999999998</v>
      </c>
      <c r="AF40" s="674"/>
      <c r="AG40" s="676"/>
      <c r="AH40" s="674">
        <f t="shared" si="34"/>
        <v>0</v>
      </c>
      <c r="AI40" s="674"/>
      <c r="AJ40" s="676"/>
      <c r="AK40" s="674">
        <f t="shared" si="35"/>
        <v>0</v>
      </c>
      <c r="AL40" s="674"/>
      <c r="AM40" s="676"/>
      <c r="AN40" s="675">
        <f t="shared" si="36"/>
        <v>0</v>
      </c>
    </row>
    <row r="41" spans="2:40" x14ac:dyDescent="0.3">
      <c r="B41" s="747" t="s">
        <v>867</v>
      </c>
      <c r="C41" s="739">
        <v>21.6</v>
      </c>
      <c r="D41" s="673">
        <v>2.5499999999999998</v>
      </c>
      <c r="E41" s="673">
        <f t="shared" si="0"/>
        <v>55.08</v>
      </c>
      <c r="F41" s="673"/>
      <c r="G41" s="673"/>
      <c r="H41" s="673"/>
      <c r="I41" s="738">
        <f t="shared" si="2"/>
        <v>55.08</v>
      </c>
      <c r="J41" s="739">
        <v>21.6</v>
      </c>
      <c r="K41" s="673">
        <v>0</v>
      </c>
      <c r="L41" s="673">
        <f t="shared" si="27"/>
        <v>0</v>
      </c>
      <c r="M41" s="673"/>
      <c r="N41" s="673"/>
      <c r="O41" s="673"/>
      <c r="P41" s="738">
        <f t="shared" si="29"/>
        <v>0</v>
      </c>
      <c r="Q41" s="732">
        <f t="shared" si="23"/>
        <v>0</v>
      </c>
      <c r="R41" s="673">
        <f t="shared" si="24"/>
        <v>45.792000000000002</v>
      </c>
      <c r="S41" s="695">
        <f t="shared" si="15"/>
        <v>9.2880000000000003</v>
      </c>
      <c r="T41" s="701" t="s">
        <v>905</v>
      </c>
      <c r="U41" s="676">
        <v>1</v>
      </c>
      <c r="V41" s="674">
        <f t="shared" si="30"/>
        <v>1.6800000000000002</v>
      </c>
      <c r="W41" s="674"/>
      <c r="X41" s="676"/>
      <c r="Y41" s="674">
        <f t="shared" si="31"/>
        <v>0</v>
      </c>
      <c r="Z41" s="674"/>
      <c r="AA41" s="676"/>
      <c r="AB41" s="675">
        <f t="shared" si="32"/>
        <v>0</v>
      </c>
      <c r="AC41" s="701" t="s">
        <v>914</v>
      </c>
      <c r="AD41" s="676">
        <v>1</v>
      </c>
      <c r="AE41" s="674">
        <f t="shared" si="33"/>
        <v>1.7999999999999998</v>
      </c>
      <c r="AF41" s="674" t="s">
        <v>916</v>
      </c>
      <c r="AG41" s="676">
        <v>4</v>
      </c>
      <c r="AH41" s="674">
        <f t="shared" si="34"/>
        <v>5.8079999999999998</v>
      </c>
      <c r="AI41" s="674"/>
      <c r="AJ41" s="676"/>
      <c r="AK41" s="674">
        <f t="shared" si="35"/>
        <v>0</v>
      </c>
      <c r="AL41" s="674"/>
      <c r="AM41" s="676"/>
      <c r="AN41" s="675">
        <f t="shared" si="36"/>
        <v>0</v>
      </c>
    </row>
    <row r="42" spans="2:40" x14ac:dyDescent="0.3">
      <c r="B42" s="747" t="s">
        <v>868</v>
      </c>
      <c r="C42" s="739">
        <v>15.5</v>
      </c>
      <c r="D42" s="673">
        <v>2.5499999999999998</v>
      </c>
      <c r="E42" s="673">
        <f t="shared" si="0"/>
        <v>39.524999999999999</v>
      </c>
      <c r="F42" s="673"/>
      <c r="G42" s="673"/>
      <c r="H42" s="673"/>
      <c r="I42" s="738">
        <f t="shared" si="2"/>
        <v>39.524999999999999</v>
      </c>
      <c r="J42" s="739">
        <v>15.5</v>
      </c>
      <c r="K42" s="673">
        <v>0</v>
      </c>
      <c r="L42" s="673">
        <f t="shared" si="27"/>
        <v>0</v>
      </c>
      <c r="M42" s="673"/>
      <c r="N42" s="673"/>
      <c r="O42" s="673"/>
      <c r="P42" s="738">
        <f t="shared" si="29"/>
        <v>0</v>
      </c>
      <c r="Q42" s="732">
        <f t="shared" si="23"/>
        <v>0</v>
      </c>
      <c r="R42" s="673">
        <f t="shared" si="24"/>
        <v>30.356999999999999</v>
      </c>
      <c r="S42" s="695">
        <f t="shared" si="15"/>
        <v>9.1679999999999993</v>
      </c>
      <c r="T42" s="701" t="s">
        <v>905</v>
      </c>
      <c r="U42" s="676">
        <v>1</v>
      </c>
      <c r="V42" s="674">
        <f t="shared" si="30"/>
        <v>1.6800000000000002</v>
      </c>
      <c r="W42" s="674"/>
      <c r="X42" s="676"/>
      <c r="Y42" s="674">
        <f t="shared" si="31"/>
        <v>0</v>
      </c>
      <c r="Z42" s="674"/>
      <c r="AA42" s="676"/>
      <c r="AB42" s="675">
        <f t="shared" si="32"/>
        <v>0</v>
      </c>
      <c r="AC42" s="701" t="s">
        <v>314</v>
      </c>
      <c r="AD42" s="676">
        <v>4</v>
      </c>
      <c r="AE42" s="674">
        <f t="shared" si="33"/>
        <v>5.6879999999999997</v>
      </c>
      <c r="AF42" s="674" t="s">
        <v>914</v>
      </c>
      <c r="AG42" s="676">
        <v>1</v>
      </c>
      <c r="AH42" s="674">
        <f t="shared" si="34"/>
        <v>1.7999999999999998</v>
      </c>
      <c r="AI42" s="674"/>
      <c r="AJ42" s="676"/>
      <c r="AK42" s="674">
        <f t="shared" si="35"/>
        <v>0</v>
      </c>
      <c r="AL42" s="674"/>
      <c r="AM42" s="676"/>
      <c r="AN42" s="675">
        <f t="shared" si="36"/>
        <v>0</v>
      </c>
    </row>
    <row r="43" spans="2:40" x14ac:dyDescent="0.3">
      <c r="B43" s="747" t="s">
        <v>869</v>
      </c>
      <c r="C43" s="739">
        <v>15.5</v>
      </c>
      <c r="D43" s="673">
        <v>2.5499999999999998</v>
      </c>
      <c r="E43" s="673">
        <f t="shared" si="0"/>
        <v>39.524999999999999</v>
      </c>
      <c r="F43" s="673"/>
      <c r="G43" s="673"/>
      <c r="H43" s="673"/>
      <c r="I43" s="738">
        <f t="shared" si="2"/>
        <v>39.524999999999999</v>
      </c>
      <c r="J43" s="739">
        <v>15.5</v>
      </c>
      <c r="K43" s="673">
        <v>0</v>
      </c>
      <c r="L43" s="673">
        <f t="shared" si="27"/>
        <v>0</v>
      </c>
      <c r="M43" s="673"/>
      <c r="N43" s="673"/>
      <c r="O43" s="673"/>
      <c r="P43" s="738">
        <f t="shared" si="29"/>
        <v>0</v>
      </c>
      <c r="Q43" s="732">
        <f t="shared" si="23"/>
        <v>0</v>
      </c>
      <c r="R43" s="673">
        <f t="shared" si="24"/>
        <v>34.784999999999997</v>
      </c>
      <c r="S43" s="695">
        <f t="shared" si="15"/>
        <v>4.74</v>
      </c>
      <c r="T43" s="701" t="s">
        <v>905</v>
      </c>
      <c r="U43" s="676">
        <v>1</v>
      </c>
      <c r="V43" s="674">
        <f t="shared" si="30"/>
        <v>1.6800000000000002</v>
      </c>
      <c r="W43" s="674"/>
      <c r="X43" s="676"/>
      <c r="Y43" s="674">
        <f t="shared" si="31"/>
        <v>0</v>
      </c>
      <c r="Z43" s="674"/>
      <c r="AA43" s="676"/>
      <c r="AB43" s="675">
        <f t="shared" si="32"/>
        <v>0</v>
      </c>
      <c r="AC43" s="701" t="s">
        <v>914</v>
      </c>
      <c r="AD43" s="676">
        <v>1</v>
      </c>
      <c r="AE43" s="674">
        <f t="shared" si="33"/>
        <v>1.7999999999999998</v>
      </c>
      <c r="AF43" s="674" t="s">
        <v>917</v>
      </c>
      <c r="AG43" s="676">
        <v>1</v>
      </c>
      <c r="AH43" s="674">
        <f t="shared" si="34"/>
        <v>1.26</v>
      </c>
      <c r="AI43" s="674"/>
      <c r="AJ43" s="676"/>
      <c r="AK43" s="674">
        <f t="shared" si="35"/>
        <v>0</v>
      </c>
      <c r="AL43" s="674"/>
      <c r="AM43" s="676"/>
      <c r="AN43" s="675">
        <f t="shared" si="36"/>
        <v>0</v>
      </c>
    </row>
    <row r="44" spans="2:40" x14ac:dyDescent="0.3">
      <c r="B44" s="747" t="s">
        <v>880</v>
      </c>
      <c r="C44" s="739">
        <v>57.71</v>
      </c>
      <c r="D44" s="673">
        <v>2.5499999999999998</v>
      </c>
      <c r="E44" s="673">
        <f t="shared" si="0"/>
        <v>147.16049999999998</v>
      </c>
      <c r="F44" s="673"/>
      <c r="G44" s="673"/>
      <c r="H44" s="673"/>
      <c r="I44" s="738">
        <f t="shared" si="2"/>
        <v>147.16049999999998</v>
      </c>
      <c r="J44" s="739">
        <v>53.71</v>
      </c>
      <c r="K44" s="673">
        <v>0</v>
      </c>
      <c r="L44" s="673">
        <f t="shared" si="27"/>
        <v>0</v>
      </c>
      <c r="M44" s="673"/>
      <c r="N44" s="673"/>
      <c r="O44" s="673"/>
      <c r="P44" s="738">
        <f t="shared" si="29"/>
        <v>0</v>
      </c>
      <c r="Q44" s="732">
        <f t="shared" si="23"/>
        <v>0</v>
      </c>
      <c r="R44" s="673">
        <f t="shared" si="24"/>
        <v>144.22049999999999</v>
      </c>
      <c r="S44" s="695">
        <f t="shared" si="15"/>
        <v>2.94</v>
      </c>
      <c r="T44" s="701" t="s">
        <v>286</v>
      </c>
      <c r="U44" s="676">
        <v>1</v>
      </c>
      <c r="V44" s="674">
        <f t="shared" si="30"/>
        <v>2.94</v>
      </c>
      <c r="W44" s="674"/>
      <c r="X44" s="676"/>
      <c r="Y44" s="674">
        <f t="shared" si="31"/>
        <v>0</v>
      </c>
      <c r="Z44" s="674"/>
      <c r="AA44" s="676"/>
      <c r="AB44" s="675">
        <f t="shared" si="32"/>
        <v>0</v>
      </c>
      <c r="AC44" s="701"/>
      <c r="AD44" s="676"/>
      <c r="AE44" s="674">
        <f t="shared" si="33"/>
        <v>0</v>
      </c>
      <c r="AF44" s="674"/>
      <c r="AG44" s="676"/>
      <c r="AH44" s="674">
        <f t="shared" si="34"/>
        <v>0</v>
      </c>
      <c r="AI44" s="674"/>
      <c r="AJ44" s="676"/>
      <c r="AK44" s="674">
        <f t="shared" si="35"/>
        <v>0</v>
      </c>
      <c r="AL44" s="674"/>
      <c r="AM44" s="676"/>
      <c r="AN44" s="675">
        <f t="shared" si="36"/>
        <v>0</v>
      </c>
    </row>
    <row r="45" spans="2:40" x14ac:dyDescent="0.3">
      <c r="B45" s="747" t="s">
        <v>870</v>
      </c>
      <c r="C45" s="737">
        <v>10.27</v>
      </c>
      <c r="D45" s="673">
        <v>2.5499999999999998</v>
      </c>
      <c r="E45" s="673">
        <f>(C45*D45)-(2*0.135)</f>
        <v>25.918499999999998</v>
      </c>
      <c r="F45" s="673">
        <f>12.1-4.85</f>
        <v>7.25</v>
      </c>
      <c r="G45" s="673">
        <v>2.1</v>
      </c>
      <c r="H45" s="673">
        <f>(F45*G45)-(2*0.135)</f>
        <v>14.955000000000002</v>
      </c>
      <c r="I45" s="738">
        <f t="shared" si="2"/>
        <v>40.8735</v>
      </c>
      <c r="J45" s="737">
        <v>10.27</v>
      </c>
      <c r="K45" s="673">
        <v>0</v>
      </c>
      <c r="L45" s="673">
        <f>(J45*K45)</f>
        <v>0</v>
      </c>
      <c r="M45" s="673">
        <f>12.1-4.85</f>
        <v>7.25</v>
      </c>
      <c r="N45" s="673">
        <v>0</v>
      </c>
      <c r="O45" s="673">
        <f>(M45*N45)</f>
        <v>0</v>
      </c>
      <c r="P45" s="738">
        <f t="shared" si="29"/>
        <v>0</v>
      </c>
      <c r="Q45" s="732">
        <f t="shared" si="23"/>
        <v>0</v>
      </c>
      <c r="R45" s="673">
        <f t="shared" si="24"/>
        <v>39.1935</v>
      </c>
      <c r="S45" s="695">
        <f t="shared" si="15"/>
        <v>1.6800000000000002</v>
      </c>
      <c r="T45" s="701" t="s">
        <v>905</v>
      </c>
      <c r="U45" s="676">
        <v>1</v>
      </c>
      <c r="V45" s="674">
        <f t="shared" si="30"/>
        <v>1.6800000000000002</v>
      </c>
      <c r="W45" s="674"/>
      <c r="X45" s="676"/>
      <c r="Y45" s="674">
        <f t="shared" si="31"/>
        <v>0</v>
      </c>
      <c r="Z45" s="674"/>
      <c r="AA45" s="676"/>
      <c r="AB45" s="675">
        <f t="shared" si="32"/>
        <v>0</v>
      </c>
      <c r="AC45" s="701"/>
      <c r="AD45" s="676"/>
      <c r="AE45" s="674">
        <f t="shared" si="33"/>
        <v>0</v>
      </c>
      <c r="AF45" s="674"/>
      <c r="AG45" s="676"/>
      <c r="AH45" s="674">
        <f t="shared" si="34"/>
        <v>0</v>
      </c>
      <c r="AI45" s="674"/>
      <c r="AJ45" s="676"/>
      <c r="AK45" s="674">
        <f t="shared" si="35"/>
        <v>0</v>
      </c>
      <c r="AL45" s="674"/>
      <c r="AM45" s="676"/>
      <c r="AN45" s="675">
        <f t="shared" si="36"/>
        <v>0</v>
      </c>
    </row>
    <row r="46" spans="2:40" x14ac:dyDescent="0.3">
      <c r="B46" s="748" t="s">
        <v>853</v>
      </c>
      <c r="C46" s="739">
        <v>25.36</v>
      </c>
      <c r="D46" s="673">
        <v>0.8</v>
      </c>
      <c r="E46" s="673">
        <f t="shared" ref="E46:E48" si="37">C46*D46</f>
        <v>20.288</v>
      </c>
      <c r="F46" s="673">
        <f>12.1+19.7-4.85-8.34-(4*0.3)</f>
        <v>17.409999999999997</v>
      </c>
      <c r="G46" s="673">
        <v>0.3</v>
      </c>
      <c r="H46" s="673">
        <f t="shared" ref="H46:H47" si="38">F46*G46</f>
        <v>5.222999999999999</v>
      </c>
      <c r="I46" s="738">
        <f t="shared" si="2"/>
        <v>25.510999999999999</v>
      </c>
      <c r="J46" s="739">
        <v>21.36</v>
      </c>
      <c r="K46" s="673">
        <v>1.65</v>
      </c>
      <c r="L46" s="673">
        <f>J46*K46</f>
        <v>35.244</v>
      </c>
      <c r="M46" s="673">
        <f>12.1+19.7-4.85-8.34-(4*0.3)</f>
        <v>17.409999999999997</v>
      </c>
      <c r="N46" s="673">
        <v>1.65</v>
      </c>
      <c r="O46" s="673">
        <f>M46*N46</f>
        <v>28.726499999999994</v>
      </c>
      <c r="P46" s="738">
        <f t="shared" si="29"/>
        <v>63.970499999999994</v>
      </c>
      <c r="Q46" s="732">
        <f t="shared" si="23"/>
        <v>63.970499999999994</v>
      </c>
      <c r="R46" s="673">
        <f t="shared" si="24"/>
        <v>25.510999999999999</v>
      </c>
      <c r="S46" s="695">
        <f t="shared" si="15"/>
        <v>0</v>
      </c>
      <c r="T46" s="701"/>
      <c r="U46" s="676"/>
      <c r="V46" s="674">
        <f t="shared" si="30"/>
        <v>0</v>
      </c>
      <c r="W46" s="674"/>
      <c r="X46" s="676"/>
      <c r="Y46" s="674">
        <f t="shared" si="31"/>
        <v>0</v>
      </c>
      <c r="Z46" s="674"/>
      <c r="AA46" s="676"/>
      <c r="AB46" s="675">
        <f t="shared" si="32"/>
        <v>0</v>
      </c>
      <c r="AC46" s="701"/>
      <c r="AD46" s="676"/>
      <c r="AE46" s="674">
        <f t="shared" si="33"/>
        <v>0</v>
      </c>
      <c r="AF46" s="674"/>
      <c r="AG46" s="676"/>
      <c r="AH46" s="674">
        <f t="shared" si="34"/>
        <v>0</v>
      </c>
      <c r="AI46" s="674"/>
      <c r="AJ46" s="676"/>
      <c r="AK46" s="674">
        <f t="shared" si="35"/>
        <v>0</v>
      </c>
      <c r="AL46" s="674"/>
      <c r="AM46" s="676"/>
      <c r="AN46" s="675">
        <f t="shared" si="36"/>
        <v>0</v>
      </c>
    </row>
    <row r="47" spans="2:40" x14ac:dyDescent="0.3">
      <c r="B47" s="748" t="s">
        <v>854</v>
      </c>
      <c r="C47" s="739">
        <v>3.0999999999999996</v>
      </c>
      <c r="D47" s="673">
        <v>0.8</v>
      </c>
      <c r="E47" s="673">
        <f t="shared" si="37"/>
        <v>2.48</v>
      </c>
      <c r="F47" s="673">
        <f>5.8-1.7-(2*0.3)</f>
        <v>3.4999999999999996</v>
      </c>
      <c r="G47" s="673">
        <v>0.3</v>
      </c>
      <c r="H47" s="673">
        <f t="shared" si="38"/>
        <v>1.0499999999999998</v>
      </c>
      <c r="I47" s="738">
        <f t="shared" si="2"/>
        <v>3.53</v>
      </c>
      <c r="J47" s="739">
        <v>3.0999999999999996</v>
      </c>
      <c r="K47" s="673">
        <v>1.65</v>
      </c>
      <c r="L47" s="673">
        <f>J47*K47</f>
        <v>5.1149999999999993</v>
      </c>
      <c r="M47" s="673">
        <f>5.8-1.7-(2*0.3)</f>
        <v>3.4999999999999996</v>
      </c>
      <c r="N47" s="673">
        <v>1.65</v>
      </c>
      <c r="O47" s="673">
        <f>M47*N47</f>
        <v>5.7749999999999986</v>
      </c>
      <c r="P47" s="738">
        <f t="shared" si="29"/>
        <v>10.889999999999997</v>
      </c>
      <c r="Q47" s="732">
        <f t="shared" si="23"/>
        <v>10.889999999999997</v>
      </c>
      <c r="R47" s="673">
        <f t="shared" si="24"/>
        <v>1.6399999999999997</v>
      </c>
      <c r="S47" s="695">
        <f t="shared" si="15"/>
        <v>1.8900000000000001</v>
      </c>
      <c r="T47" s="701" t="s">
        <v>908</v>
      </c>
      <c r="U47" s="676">
        <v>1</v>
      </c>
      <c r="V47" s="674">
        <f t="shared" si="30"/>
        <v>1.8900000000000001</v>
      </c>
      <c r="W47" s="674"/>
      <c r="X47" s="676"/>
      <c r="Y47" s="674">
        <f t="shared" si="31"/>
        <v>0</v>
      </c>
      <c r="Z47" s="674"/>
      <c r="AA47" s="676"/>
      <c r="AB47" s="675">
        <f t="shared" si="32"/>
        <v>0</v>
      </c>
      <c r="AC47" s="701"/>
      <c r="AD47" s="676"/>
      <c r="AE47" s="674">
        <f t="shared" si="33"/>
        <v>0</v>
      </c>
      <c r="AF47" s="674"/>
      <c r="AG47" s="676"/>
      <c r="AH47" s="674">
        <f t="shared" si="34"/>
        <v>0</v>
      </c>
      <c r="AI47" s="674"/>
      <c r="AJ47" s="676"/>
      <c r="AK47" s="674">
        <f t="shared" si="35"/>
        <v>0</v>
      </c>
      <c r="AL47" s="674"/>
      <c r="AM47" s="676"/>
      <c r="AN47" s="675">
        <f t="shared" si="36"/>
        <v>0</v>
      </c>
    </row>
    <row r="48" spans="2:40" x14ac:dyDescent="0.3">
      <c r="B48" s="748" t="s">
        <v>871</v>
      </c>
      <c r="C48" s="737">
        <v>10.15</v>
      </c>
      <c r="D48" s="673">
        <v>0.8</v>
      </c>
      <c r="E48" s="673">
        <f t="shared" si="37"/>
        <v>8.120000000000001</v>
      </c>
      <c r="F48" s="673">
        <f>12.1-4.85-(2*0.3)</f>
        <v>6.65</v>
      </c>
      <c r="G48" s="673">
        <v>0.3</v>
      </c>
      <c r="H48" s="673">
        <f>(F48*G48)-(2*0.135)</f>
        <v>1.7250000000000001</v>
      </c>
      <c r="I48" s="738">
        <f t="shared" si="2"/>
        <v>9.8450000000000006</v>
      </c>
      <c r="J48" s="737">
        <v>8.15</v>
      </c>
      <c r="K48" s="673">
        <v>1.65</v>
      </c>
      <c r="L48" s="673">
        <f>J48*K48</f>
        <v>13.4475</v>
      </c>
      <c r="M48" s="673">
        <f>12.1-4.85-(2*0.3)</f>
        <v>6.65</v>
      </c>
      <c r="N48" s="673">
        <v>1.65</v>
      </c>
      <c r="O48" s="673">
        <f>(M48*N48)</f>
        <v>10.9725</v>
      </c>
      <c r="P48" s="738">
        <f t="shared" si="29"/>
        <v>24.42</v>
      </c>
      <c r="Q48" s="732">
        <f t="shared" si="23"/>
        <v>24.42</v>
      </c>
      <c r="R48" s="673">
        <f t="shared" si="24"/>
        <v>7.9550000000000001</v>
      </c>
      <c r="S48" s="695">
        <f t="shared" si="15"/>
        <v>1.8900000000000001</v>
      </c>
      <c r="T48" s="701" t="s">
        <v>908</v>
      </c>
      <c r="U48" s="676">
        <v>1</v>
      </c>
      <c r="V48" s="674">
        <f t="shared" si="30"/>
        <v>1.8900000000000001</v>
      </c>
      <c r="W48" s="674"/>
      <c r="X48" s="676"/>
      <c r="Y48" s="674">
        <f t="shared" si="31"/>
        <v>0</v>
      </c>
      <c r="Z48" s="674"/>
      <c r="AA48" s="676"/>
      <c r="AB48" s="675">
        <f t="shared" si="32"/>
        <v>0</v>
      </c>
      <c r="AC48" s="701"/>
      <c r="AD48" s="676"/>
      <c r="AE48" s="674">
        <f t="shared" si="33"/>
        <v>0</v>
      </c>
      <c r="AF48" s="674"/>
      <c r="AG48" s="676"/>
      <c r="AH48" s="674">
        <f t="shared" si="34"/>
        <v>0</v>
      </c>
      <c r="AI48" s="674"/>
      <c r="AJ48" s="676"/>
      <c r="AK48" s="674">
        <f t="shared" si="35"/>
        <v>0</v>
      </c>
      <c r="AL48" s="674"/>
      <c r="AM48" s="676"/>
      <c r="AN48" s="675">
        <f t="shared" si="36"/>
        <v>0</v>
      </c>
    </row>
    <row r="49" spans="2:40" s="655" customFormat="1" x14ac:dyDescent="0.3">
      <c r="B49" s="749" t="s">
        <v>881</v>
      </c>
      <c r="C49" s="740"/>
      <c r="D49" s="680">
        <v>2.5499999999999998</v>
      </c>
      <c r="E49" s="680">
        <f t="shared" si="0"/>
        <v>0</v>
      </c>
      <c r="F49" s="680"/>
      <c r="G49" s="680"/>
      <c r="H49" s="680"/>
      <c r="I49" s="741">
        <f t="shared" si="2"/>
        <v>0</v>
      </c>
      <c r="J49" s="740"/>
      <c r="K49" s="680">
        <v>2.5499999999999998</v>
      </c>
      <c r="L49" s="680">
        <f t="shared" ref="L49:L53" si="39">J49*K49</f>
        <v>0</v>
      </c>
      <c r="M49" s="680"/>
      <c r="N49" s="680"/>
      <c r="O49" s="680"/>
      <c r="P49" s="741">
        <f t="shared" si="29"/>
        <v>0</v>
      </c>
      <c r="Q49" s="733">
        <f t="shared" si="23"/>
        <v>0</v>
      </c>
      <c r="R49" s="680">
        <f t="shared" si="24"/>
        <v>0</v>
      </c>
      <c r="S49" s="696">
        <f t="shared" si="15"/>
        <v>0</v>
      </c>
      <c r="T49" s="702"/>
      <c r="U49" s="682"/>
      <c r="V49" s="681">
        <f t="shared" si="30"/>
        <v>0</v>
      </c>
      <c r="W49" s="681"/>
      <c r="X49" s="682"/>
      <c r="Y49" s="681">
        <f t="shared" si="31"/>
        <v>0</v>
      </c>
      <c r="Z49" s="681"/>
      <c r="AA49" s="682"/>
      <c r="AB49" s="683">
        <f t="shared" si="32"/>
        <v>0</v>
      </c>
      <c r="AC49" s="702"/>
      <c r="AD49" s="682"/>
      <c r="AE49" s="681">
        <f t="shared" si="33"/>
        <v>0</v>
      </c>
      <c r="AF49" s="681"/>
      <c r="AG49" s="682"/>
      <c r="AH49" s="681">
        <f t="shared" si="34"/>
        <v>0</v>
      </c>
      <c r="AI49" s="681"/>
      <c r="AJ49" s="682"/>
      <c r="AK49" s="681">
        <f t="shared" si="35"/>
        <v>0</v>
      </c>
      <c r="AL49" s="681"/>
      <c r="AM49" s="682"/>
      <c r="AN49" s="683">
        <f t="shared" si="36"/>
        <v>0</v>
      </c>
    </row>
    <row r="50" spans="2:40" x14ac:dyDescent="0.3">
      <c r="B50" s="747" t="s">
        <v>872</v>
      </c>
      <c r="C50" s="739">
        <v>22.25</v>
      </c>
      <c r="D50" s="673">
        <v>2.5499999999999998</v>
      </c>
      <c r="E50" s="673">
        <f t="shared" si="0"/>
        <v>56.737499999999997</v>
      </c>
      <c r="F50" s="673">
        <f>12.4-(2*4.85)</f>
        <v>2.7000000000000011</v>
      </c>
      <c r="G50" s="673">
        <v>2.1</v>
      </c>
      <c r="H50" s="673">
        <f>(F50*G50)-(2*0.135)</f>
        <v>5.4000000000000021</v>
      </c>
      <c r="I50" s="738">
        <f>E50+H50+(9.9*2)</f>
        <v>81.9375</v>
      </c>
      <c r="J50" s="739">
        <v>22.25</v>
      </c>
      <c r="K50" s="673">
        <v>0</v>
      </c>
      <c r="L50" s="673">
        <f t="shared" si="39"/>
        <v>0</v>
      </c>
      <c r="M50" s="673">
        <f>12.4-(2*4.85)</f>
        <v>2.7000000000000011</v>
      </c>
      <c r="N50" s="673">
        <v>0</v>
      </c>
      <c r="O50" s="673">
        <f>(M50*N50)</f>
        <v>0</v>
      </c>
      <c r="P50" s="738">
        <f t="shared" si="29"/>
        <v>0</v>
      </c>
      <c r="Q50" s="732">
        <f t="shared" si="23"/>
        <v>0</v>
      </c>
      <c r="R50" s="673">
        <f t="shared" si="24"/>
        <v>60.597499999999997</v>
      </c>
      <c r="S50" s="695">
        <f t="shared" si="15"/>
        <v>21.34</v>
      </c>
      <c r="T50" s="701" t="s">
        <v>299</v>
      </c>
      <c r="U50" s="676">
        <v>2</v>
      </c>
      <c r="V50" s="674">
        <f t="shared" si="30"/>
        <v>21.34</v>
      </c>
      <c r="W50" s="674"/>
      <c r="X50" s="676"/>
      <c r="Y50" s="674">
        <f t="shared" si="31"/>
        <v>0</v>
      </c>
      <c r="Z50" s="674"/>
      <c r="AA50" s="676"/>
      <c r="AB50" s="675">
        <f t="shared" si="32"/>
        <v>0</v>
      </c>
      <c r="AC50" s="701"/>
      <c r="AD50" s="676"/>
      <c r="AE50" s="674">
        <f t="shared" si="33"/>
        <v>0</v>
      </c>
      <c r="AF50" s="674"/>
      <c r="AG50" s="676"/>
      <c r="AH50" s="674">
        <f t="shared" si="34"/>
        <v>0</v>
      </c>
      <c r="AI50" s="674"/>
      <c r="AJ50" s="676"/>
      <c r="AK50" s="674">
        <f t="shared" si="35"/>
        <v>0</v>
      </c>
      <c r="AL50" s="674"/>
      <c r="AM50" s="676"/>
      <c r="AN50" s="675">
        <f t="shared" si="36"/>
        <v>0</v>
      </c>
    </row>
    <row r="51" spans="2:40" x14ac:dyDescent="0.3">
      <c r="B51" s="747" t="s">
        <v>882</v>
      </c>
      <c r="C51" s="739">
        <v>26.54</v>
      </c>
      <c r="D51" s="673">
        <v>2.5499999999999998</v>
      </c>
      <c r="E51" s="673">
        <f t="shared" si="0"/>
        <v>67.676999999999992</v>
      </c>
      <c r="F51" s="673">
        <f>12.4-(2*4.85)</f>
        <v>2.7000000000000011</v>
      </c>
      <c r="G51" s="673">
        <v>2.1</v>
      </c>
      <c r="H51" s="673">
        <f>(F51*G51)-(2*0.135)</f>
        <v>5.4000000000000021</v>
      </c>
      <c r="I51" s="738">
        <f>E51+H51+(9.9*2)</f>
        <v>92.876999999999995</v>
      </c>
      <c r="J51" s="739">
        <v>26.54</v>
      </c>
      <c r="K51" s="673">
        <v>0</v>
      </c>
      <c r="L51" s="673">
        <f t="shared" si="39"/>
        <v>0</v>
      </c>
      <c r="M51" s="673">
        <f>12.4-(2*4.85)</f>
        <v>2.7000000000000011</v>
      </c>
      <c r="N51" s="673">
        <v>0</v>
      </c>
      <c r="O51" s="673">
        <f>(M51*N51)</f>
        <v>0</v>
      </c>
      <c r="P51" s="738">
        <f t="shared" si="29"/>
        <v>0</v>
      </c>
      <c r="Q51" s="732">
        <f t="shared" si="23"/>
        <v>0</v>
      </c>
      <c r="R51" s="673">
        <f t="shared" si="24"/>
        <v>71.536999999999992</v>
      </c>
      <c r="S51" s="695">
        <f t="shared" si="15"/>
        <v>21.34</v>
      </c>
      <c r="T51" s="701" t="s">
        <v>299</v>
      </c>
      <c r="U51" s="676">
        <v>2</v>
      </c>
      <c r="V51" s="674">
        <f t="shared" si="30"/>
        <v>21.34</v>
      </c>
      <c r="W51" s="674"/>
      <c r="X51" s="676"/>
      <c r="Y51" s="674">
        <f t="shared" si="31"/>
        <v>0</v>
      </c>
      <c r="Z51" s="674"/>
      <c r="AA51" s="676"/>
      <c r="AB51" s="675">
        <f t="shared" si="32"/>
        <v>0</v>
      </c>
      <c r="AC51" s="701"/>
      <c r="AD51" s="676"/>
      <c r="AE51" s="674">
        <f t="shared" si="33"/>
        <v>0</v>
      </c>
      <c r="AF51" s="674"/>
      <c r="AG51" s="676"/>
      <c r="AH51" s="674">
        <f t="shared" si="34"/>
        <v>0</v>
      </c>
      <c r="AI51" s="674"/>
      <c r="AJ51" s="676"/>
      <c r="AK51" s="674">
        <f t="shared" si="35"/>
        <v>0</v>
      </c>
      <c r="AL51" s="674"/>
      <c r="AM51" s="676"/>
      <c r="AN51" s="675">
        <f t="shared" si="36"/>
        <v>0</v>
      </c>
    </row>
    <row r="52" spans="2:40" x14ac:dyDescent="0.3">
      <c r="B52" s="747" t="s">
        <v>883</v>
      </c>
      <c r="C52" s="739">
        <v>51.266300000000001</v>
      </c>
      <c r="D52" s="673">
        <v>14</v>
      </c>
      <c r="E52" s="673">
        <f t="shared" si="0"/>
        <v>717.72820000000002</v>
      </c>
      <c r="F52" s="673">
        <f>1.85+0.07+0.85</f>
        <v>2.77</v>
      </c>
      <c r="G52" s="673">
        <v>2.5499999999999998</v>
      </c>
      <c r="H52" s="673">
        <f>F52*G52</f>
        <v>7.0634999999999994</v>
      </c>
      <c r="I52" s="738">
        <f>E52+H52+9.9</f>
        <v>734.69169999999997</v>
      </c>
      <c r="J52" s="739">
        <v>57.879999999999995</v>
      </c>
      <c r="K52" s="673">
        <v>0</v>
      </c>
      <c r="L52" s="673">
        <f t="shared" si="39"/>
        <v>0</v>
      </c>
      <c r="M52" s="673">
        <f>1.85+0.07+0.85</f>
        <v>2.77</v>
      </c>
      <c r="N52" s="673">
        <v>0</v>
      </c>
      <c r="O52" s="673">
        <f>M52*N52</f>
        <v>0</v>
      </c>
      <c r="P52" s="738">
        <f t="shared" si="29"/>
        <v>0</v>
      </c>
      <c r="Q52" s="732">
        <f t="shared" si="23"/>
        <v>0</v>
      </c>
      <c r="R52" s="673">
        <f t="shared" si="24"/>
        <v>530.84589999999992</v>
      </c>
      <c r="S52" s="695">
        <f t="shared" si="15"/>
        <v>203.84580000000003</v>
      </c>
      <c r="T52" s="701" t="s">
        <v>909</v>
      </c>
      <c r="U52" s="676">
        <v>1</v>
      </c>
      <c r="V52" s="674">
        <f t="shared" si="30"/>
        <v>199.54080000000002</v>
      </c>
      <c r="W52" s="674" t="s">
        <v>287</v>
      </c>
      <c r="X52" s="676">
        <v>1</v>
      </c>
      <c r="Y52" s="674">
        <f t="shared" si="31"/>
        <v>4.3049999999999997</v>
      </c>
      <c r="Z52" s="674"/>
      <c r="AA52" s="676"/>
      <c r="AB52" s="675">
        <f t="shared" si="32"/>
        <v>0</v>
      </c>
      <c r="AC52" s="701"/>
      <c r="AD52" s="676"/>
      <c r="AE52" s="674">
        <f t="shared" si="33"/>
        <v>0</v>
      </c>
      <c r="AF52" s="674"/>
      <c r="AG52" s="676"/>
      <c r="AH52" s="674">
        <f t="shared" si="34"/>
        <v>0</v>
      </c>
      <c r="AI52" s="674"/>
      <c r="AJ52" s="676"/>
      <c r="AK52" s="674">
        <f t="shared" si="35"/>
        <v>0</v>
      </c>
      <c r="AL52" s="674"/>
      <c r="AM52" s="676"/>
      <c r="AN52" s="675">
        <f t="shared" si="36"/>
        <v>0</v>
      </c>
    </row>
    <row r="53" spans="2:40" x14ac:dyDescent="0.3">
      <c r="B53" s="747" t="s">
        <v>884</v>
      </c>
      <c r="C53" s="739">
        <v>51.266300000000001</v>
      </c>
      <c r="D53" s="673">
        <v>14</v>
      </c>
      <c r="E53" s="673">
        <f t="shared" si="0"/>
        <v>717.72820000000002</v>
      </c>
      <c r="F53" s="673">
        <f>1.85+0.07+0.85</f>
        <v>2.77</v>
      </c>
      <c r="G53" s="673">
        <v>2.5499999999999998</v>
      </c>
      <c r="H53" s="673">
        <f>F53*G53</f>
        <v>7.0634999999999994</v>
      </c>
      <c r="I53" s="738">
        <f>E53+H53+9.9</f>
        <v>734.69169999999997</v>
      </c>
      <c r="J53" s="739">
        <v>57.879999999999995</v>
      </c>
      <c r="K53" s="673">
        <v>0</v>
      </c>
      <c r="L53" s="673">
        <f t="shared" si="39"/>
        <v>0</v>
      </c>
      <c r="M53" s="673">
        <f>1.85+0.07+0.85</f>
        <v>2.77</v>
      </c>
      <c r="N53" s="673">
        <v>0</v>
      </c>
      <c r="O53" s="673">
        <f>M53*N53</f>
        <v>0</v>
      </c>
      <c r="P53" s="738">
        <f t="shared" si="29"/>
        <v>0</v>
      </c>
      <c r="Q53" s="732">
        <f t="shared" si="23"/>
        <v>0</v>
      </c>
      <c r="R53" s="673">
        <f t="shared" si="24"/>
        <v>530.84589999999992</v>
      </c>
      <c r="S53" s="695">
        <f t="shared" si="15"/>
        <v>203.84580000000003</v>
      </c>
      <c r="T53" s="701" t="s">
        <v>909</v>
      </c>
      <c r="U53" s="676">
        <v>1</v>
      </c>
      <c r="V53" s="674">
        <f t="shared" si="30"/>
        <v>199.54080000000002</v>
      </c>
      <c r="W53" s="674" t="s">
        <v>287</v>
      </c>
      <c r="X53" s="676">
        <v>1</v>
      </c>
      <c r="Y53" s="674">
        <f t="shared" si="31"/>
        <v>4.3049999999999997</v>
      </c>
      <c r="Z53" s="674"/>
      <c r="AA53" s="676"/>
      <c r="AB53" s="675">
        <f t="shared" si="32"/>
        <v>0</v>
      </c>
      <c r="AC53" s="701"/>
      <c r="AD53" s="676"/>
      <c r="AE53" s="674">
        <f t="shared" si="33"/>
        <v>0</v>
      </c>
      <c r="AF53" s="674"/>
      <c r="AG53" s="676"/>
      <c r="AH53" s="674">
        <f t="shared" si="34"/>
        <v>0</v>
      </c>
      <c r="AI53" s="674"/>
      <c r="AJ53" s="676"/>
      <c r="AK53" s="674">
        <f t="shared" si="35"/>
        <v>0</v>
      </c>
      <c r="AL53" s="674"/>
      <c r="AM53" s="676"/>
      <c r="AN53" s="675">
        <f t="shared" si="36"/>
        <v>0</v>
      </c>
    </row>
    <row r="54" spans="2:40" s="691" customFormat="1" ht="13.8" x14ac:dyDescent="0.3">
      <c r="B54" s="750" t="s">
        <v>886</v>
      </c>
      <c r="C54" s="742"/>
      <c r="D54" s="690"/>
      <c r="E54" s="690"/>
      <c r="F54" s="690"/>
      <c r="G54" s="690"/>
      <c r="H54" s="690"/>
      <c r="I54" s="741">
        <f>E54+H54+9.9</f>
        <v>9.9</v>
      </c>
      <c r="J54" s="742"/>
      <c r="K54" s="690"/>
      <c r="L54" s="690"/>
      <c r="M54" s="690"/>
      <c r="N54" s="690"/>
      <c r="O54" s="690"/>
      <c r="P54" s="741">
        <f t="shared" si="29"/>
        <v>0</v>
      </c>
      <c r="Q54" s="733">
        <f t="shared" si="23"/>
        <v>0</v>
      </c>
      <c r="R54" s="680">
        <f t="shared" si="24"/>
        <v>9.9</v>
      </c>
      <c r="S54" s="696">
        <f t="shared" si="15"/>
        <v>0</v>
      </c>
      <c r="T54" s="702"/>
      <c r="U54" s="690"/>
      <c r="V54" s="681">
        <f t="shared" si="30"/>
        <v>0</v>
      </c>
      <c r="W54" s="681"/>
      <c r="X54" s="690"/>
      <c r="Y54" s="681">
        <f t="shared" si="31"/>
        <v>0</v>
      </c>
      <c r="Z54" s="681"/>
      <c r="AA54" s="690"/>
      <c r="AB54" s="683">
        <f t="shared" si="32"/>
        <v>0</v>
      </c>
      <c r="AC54" s="702"/>
      <c r="AD54" s="690"/>
      <c r="AE54" s="681">
        <f t="shared" si="33"/>
        <v>0</v>
      </c>
      <c r="AF54" s="681"/>
      <c r="AG54" s="690"/>
      <c r="AH54" s="681">
        <f t="shared" si="34"/>
        <v>0</v>
      </c>
      <c r="AI54" s="681"/>
      <c r="AJ54" s="690"/>
      <c r="AK54" s="681">
        <f t="shared" si="35"/>
        <v>0</v>
      </c>
      <c r="AL54" s="681"/>
      <c r="AM54" s="690"/>
      <c r="AN54" s="683">
        <f t="shared" si="36"/>
        <v>0</v>
      </c>
    </row>
    <row r="55" spans="2:40" x14ac:dyDescent="0.3">
      <c r="B55" s="748" t="s">
        <v>889</v>
      </c>
      <c r="C55" s="739">
        <v>5</v>
      </c>
      <c r="D55" s="673">
        <v>1</v>
      </c>
      <c r="E55" s="673">
        <f t="shared" si="0"/>
        <v>5</v>
      </c>
      <c r="F55" s="673"/>
      <c r="G55" s="673"/>
      <c r="H55" s="673"/>
      <c r="I55" s="738">
        <f t="shared" ref="I55:I77" si="40">E55+H55</f>
        <v>5</v>
      </c>
      <c r="J55" s="739">
        <v>5</v>
      </c>
      <c r="K55" s="673">
        <v>0</v>
      </c>
      <c r="L55" s="673">
        <f t="shared" ref="L55:L77" si="41">J55*K55</f>
        <v>0</v>
      </c>
      <c r="M55" s="673"/>
      <c r="N55" s="673"/>
      <c r="O55" s="673"/>
      <c r="P55" s="738">
        <f t="shared" si="29"/>
        <v>0</v>
      </c>
      <c r="Q55" s="732">
        <f t="shared" si="23"/>
        <v>0</v>
      </c>
      <c r="R55" s="673">
        <f t="shared" si="24"/>
        <v>5</v>
      </c>
      <c r="S55" s="695">
        <f t="shared" si="15"/>
        <v>0</v>
      </c>
      <c r="T55" s="701"/>
      <c r="U55" s="676"/>
      <c r="V55" s="674">
        <f t="shared" si="30"/>
        <v>0</v>
      </c>
      <c r="W55" s="674"/>
      <c r="X55" s="676"/>
      <c r="Y55" s="674">
        <f t="shared" si="31"/>
        <v>0</v>
      </c>
      <c r="Z55" s="674"/>
      <c r="AA55" s="676"/>
      <c r="AB55" s="675">
        <f t="shared" si="32"/>
        <v>0</v>
      </c>
      <c r="AC55" s="701"/>
      <c r="AD55" s="676"/>
      <c r="AE55" s="674">
        <f t="shared" si="33"/>
        <v>0</v>
      </c>
      <c r="AF55" s="674"/>
      <c r="AG55" s="676"/>
      <c r="AH55" s="674">
        <f t="shared" si="34"/>
        <v>0</v>
      </c>
      <c r="AI55" s="674"/>
      <c r="AJ55" s="676"/>
      <c r="AK55" s="674">
        <f t="shared" si="35"/>
        <v>0</v>
      </c>
      <c r="AL55" s="674"/>
      <c r="AM55" s="676"/>
      <c r="AN55" s="675">
        <f t="shared" si="36"/>
        <v>0</v>
      </c>
    </row>
    <row r="56" spans="2:40" x14ac:dyDescent="0.3">
      <c r="B56" s="748" t="s">
        <v>890</v>
      </c>
      <c r="C56" s="739">
        <v>5</v>
      </c>
      <c r="D56" s="673">
        <v>1</v>
      </c>
      <c r="E56" s="673">
        <f t="shared" si="0"/>
        <v>5</v>
      </c>
      <c r="F56" s="673"/>
      <c r="G56" s="673"/>
      <c r="H56" s="673"/>
      <c r="I56" s="738">
        <f t="shared" si="40"/>
        <v>5</v>
      </c>
      <c r="J56" s="739">
        <v>5</v>
      </c>
      <c r="K56" s="673">
        <v>0</v>
      </c>
      <c r="L56" s="673">
        <f t="shared" si="41"/>
        <v>0</v>
      </c>
      <c r="M56" s="673"/>
      <c r="N56" s="673"/>
      <c r="O56" s="673"/>
      <c r="P56" s="738">
        <f t="shared" si="29"/>
        <v>0</v>
      </c>
      <c r="Q56" s="732">
        <f t="shared" si="23"/>
        <v>0</v>
      </c>
      <c r="R56" s="673">
        <f t="shared" si="24"/>
        <v>5</v>
      </c>
      <c r="S56" s="695">
        <f t="shared" si="15"/>
        <v>0</v>
      </c>
      <c r="T56" s="701"/>
      <c r="U56" s="676"/>
      <c r="V56" s="674">
        <f t="shared" si="30"/>
        <v>0</v>
      </c>
      <c r="W56" s="674"/>
      <c r="X56" s="676"/>
      <c r="Y56" s="674">
        <f t="shared" si="31"/>
        <v>0</v>
      </c>
      <c r="Z56" s="674"/>
      <c r="AA56" s="676"/>
      <c r="AB56" s="675">
        <f t="shared" si="32"/>
        <v>0</v>
      </c>
      <c r="AC56" s="701"/>
      <c r="AD56" s="676"/>
      <c r="AE56" s="674">
        <f t="shared" si="33"/>
        <v>0</v>
      </c>
      <c r="AF56" s="674"/>
      <c r="AG56" s="676"/>
      <c r="AH56" s="674">
        <f t="shared" si="34"/>
        <v>0</v>
      </c>
      <c r="AI56" s="674"/>
      <c r="AJ56" s="676"/>
      <c r="AK56" s="674">
        <f t="shared" si="35"/>
        <v>0</v>
      </c>
      <c r="AL56" s="674"/>
      <c r="AM56" s="676"/>
      <c r="AN56" s="675">
        <f t="shared" si="36"/>
        <v>0</v>
      </c>
    </row>
    <row r="57" spans="2:40" x14ac:dyDescent="0.3">
      <c r="B57" s="748" t="s">
        <v>891</v>
      </c>
      <c r="C57" s="739">
        <v>5</v>
      </c>
      <c r="D57" s="673">
        <v>1</v>
      </c>
      <c r="E57" s="673">
        <f t="shared" si="0"/>
        <v>5</v>
      </c>
      <c r="F57" s="673"/>
      <c r="G57" s="673"/>
      <c r="H57" s="673"/>
      <c r="I57" s="738">
        <f t="shared" si="40"/>
        <v>5</v>
      </c>
      <c r="J57" s="739">
        <v>5</v>
      </c>
      <c r="K57" s="673">
        <v>0</v>
      </c>
      <c r="L57" s="673">
        <f t="shared" si="41"/>
        <v>0</v>
      </c>
      <c r="M57" s="673"/>
      <c r="N57" s="673"/>
      <c r="O57" s="673"/>
      <c r="P57" s="738">
        <f t="shared" si="29"/>
        <v>0</v>
      </c>
      <c r="Q57" s="732">
        <f t="shared" si="23"/>
        <v>0</v>
      </c>
      <c r="R57" s="673">
        <f t="shared" si="24"/>
        <v>5</v>
      </c>
      <c r="S57" s="695">
        <f t="shared" si="15"/>
        <v>0</v>
      </c>
      <c r="T57" s="701"/>
      <c r="U57" s="676"/>
      <c r="V57" s="674">
        <f t="shared" si="30"/>
        <v>0</v>
      </c>
      <c r="W57" s="674"/>
      <c r="X57" s="676"/>
      <c r="Y57" s="674">
        <f t="shared" si="31"/>
        <v>0</v>
      </c>
      <c r="Z57" s="674"/>
      <c r="AA57" s="676"/>
      <c r="AB57" s="675">
        <f t="shared" si="32"/>
        <v>0</v>
      </c>
      <c r="AC57" s="701"/>
      <c r="AD57" s="676"/>
      <c r="AE57" s="674">
        <f t="shared" si="33"/>
        <v>0</v>
      </c>
      <c r="AF57" s="674"/>
      <c r="AG57" s="676"/>
      <c r="AH57" s="674">
        <f t="shared" si="34"/>
        <v>0</v>
      </c>
      <c r="AI57" s="674"/>
      <c r="AJ57" s="676"/>
      <c r="AK57" s="674">
        <f t="shared" si="35"/>
        <v>0</v>
      </c>
      <c r="AL57" s="674"/>
      <c r="AM57" s="676"/>
      <c r="AN57" s="675">
        <f t="shared" si="36"/>
        <v>0</v>
      </c>
    </row>
    <row r="58" spans="2:40" x14ac:dyDescent="0.3">
      <c r="B58" s="748" t="s">
        <v>892</v>
      </c>
      <c r="C58" s="739">
        <v>5</v>
      </c>
      <c r="D58" s="673">
        <v>1</v>
      </c>
      <c r="E58" s="673">
        <f t="shared" si="0"/>
        <v>5</v>
      </c>
      <c r="F58" s="673"/>
      <c r="G58" s="673"/>
      <c r="H58" s="673"/>
      <c r="I58" s="738">
        <f t="shared" si="40"/>
        <v>5</v>
      </c>
      <c r="J58" s="739">
        <v>5</v>
      </c>
      <c r="K58" s="673">
        <v>0</v>
      </c>
      <c r="L58" s="673">
        <f t="shared" si="41"/>
        <v>0</v>
      </c>
      <c r="M58" s="673"/>
      <c r="N58" s="673"/>
      <c r="O58" s="673"/>
      <c r="P58" s="738">
        <f t="shared" si="29"/>
        <v>0</v>
      </c>
      <c r="Q58" s="732">
        <f t="shared" si="23"/>
        <v>0</v>
      </c>
      <c r="R58" s="673">
        <f t="shared" si="24"/>
        <v>5</v>
      </c>
      <c r="S58" s="695">
        <f t="shared" si="15"/>
        <v>0</v>
      </c>
      <c r="T58" s="701"/>
      <c r="U58" s="676"/>
      <c r="V58" s="674">
        <f t="shared" si="30"/>
        <v>0</v>
      </c>
      <c r="W58" s="674"/>
      <c r="X58" s="676"/>
      <c r="Y58" s="674">
        <f t="shared" si="31"/>
        <v>0</v>
      </c>
      <c r="Z58" s="674"/>
      <c r="AA58" s="676"/>
      <c r="AB58" s="675">
        <f t="shared" si="32"/>
        <v>0</v>
      </c>
      <c r="AC58" s="701"/>
      <c r="AD58" s="676"/>
      <c r="AE58" s="674">
        <f t="shared" si="33"/>
        <v>0</v>
      </c>
      <c r="AF58" s="674"/>
      <c r="AG58" s="676"/>
      <c r="AH58" s="674">
        <f t="shared" si="34"/>
        <v>0</v>
      </c>
      <c r="AI58" s="674"/>
      <c r="AJ58" s="676"/>
      <c r="AK58" s="674">
        <f t="shared" si="35"/>
        <v>0</v>
      </c>
      <c r="AL58" s="674"/>
      <c r="AM58" s="676"/>
      <c r="AN58" s="675">
        <f t="shared" si="36"/>
        <v>0</v>
      </c>
    </row>
    <row r="59" spans="2:40" x14ac:dyDescent="0.3">
      <c r="B59" s="748" t="s">
        <v>887</v>
      </c>
      <c r="C59" s="739">
        <v>59.6</v>
      </c>
      <c r="D59" s="673">
        <v>0.25</v>
      </c>
      <c r="E59" s="673">
        <f t="shared" si="0"/>
        <v>14.9</v>
      </c>
      <c r="F59" s="673"/>
      <c r="G59" s="673"/>
      <c r="H59" s="673"/>
      <c r="I59" s="738">
        <f t="shared" si="40"/>
        <v>14.9</v>
      </c>
      <c r="J59" s="739">
        <v>59.6</v>
      </c>
      <c r="K59" s="673">
        <v>0</v>
      </c>
      <c r="L59" s="673">
        <f t="shared" si="41"/>
        <v>0</v>
      </c>
      <c r="M59" s="673"/>
      <c r="N59" s="673"/>
      <c r="O59" s="673"/>
      <c r="P59" s="738">
        <f t="shared" si="29"/>
        <v>0</v>
      </c>
      <c r="Q59" s="732">
        <f t="shared" si="23"/>
        <v>0</v>
      </c>
      <c r="R59" s="673">
        <f t="shared" si="24"/>
        <v>14.9</v>
      </c>
      <c r="S59" s="695">
        <f t="shared" si="15"/>
        <v>0</v>
      </c>
      <c r="T59" s="701"/>
      <c r="U59" s="676"/>
      <c r="V59" s="674">
        <f t="shared" si="30"/>
        <v>0</v>
      </c>
      <c r="W59" s="674"/>
      <c r="X59" s="676"/>
      <c r="Y59" s="674">
        <f t="shared" si="31"/>
        <v>0</v>
      </c>
      <c r="Z59" s="674"/>
      <c r="AA59" s="676"/>
      <c r="AB59" s="675">
        <f t="shared" si="32"/>
        <v>0</v>
      </c>
      <c r="AC59" s="701"/>
      <c r="AD59" s="676"/>
      <c r="AE59" s="674">
        <f t="shared" si="33"/>
        <v>0</v>
      </c>
      <c r="AF59" s="674"/>
      <c r="AG59" s="676"/>
      <c r="AH59" s="674">
        <f t="shared" si="34"/>
        <v>0</v>
      </c>
      <c r="AI59" s="674"/>
      <c r="AJ59" s="676"/>
      <c r="AK59" s="674">
        <f t="shared" si="35"/>
        <v>0</v>
      </c>
      <c r="AL59" s="674"/>
      <c r="AM59" s="676"/>
      <c r="AN59" s="675">
        <f t="shared" si="36"/>
        <v>0</v>
      </c>
    </row>
    <row r="60" spans="2:40" x14ac:dyDescent="0.3">
      <c r="B60" s="748" t="s">
        <v>888</v>
      </c>
      <c r="C60" s="739">
        <v>59.6</v>
      </c>
      <c r="D60" s="673">
        <v>0.25</v>
      </c>
      <c r="E60" s="673">
        <f t="shared" si="0"/>
        <v>14.9</v>
      </c>
      <c r="F60" s="673"/>
      <c r="G60" s="673"/>
      <c r="H60" s="673"/>
      <c r="I60" s="738">
        <f t="shared" si="40"/>
        <v>14.9</v>
      </c>
      <c r="J60" s="739">
        <v>59.6</v>
      </c>
      <c r="K60" s="673">
        <v>0</v>
      </c>
      <c r="L60" s="673">
        <f t="shared" si="41"/>
        <v>0</v>
      </c>
      <c r="M60" s="673"/>
      <c r="N60" s="673"/>
      <c r="O60" s="673"/>
      <c r="P60" s="738">
        <f t="shared" si="29"/>
        <v>0</v>
      </c>
      <c r="Q60" s="732">
        <f t="shared" si="23"/>
        <v>0</v>
      </c>
      <c r="R60" s="673">
        <f t="shared" si="24"/>
        <v>14.9</v>
      </c>
      <c r="S60" s="695">
        <f t="shared" si="15"/>
        <v>0</v>
      </c>
      <c r="T60" s="701"/>
      <c r="U60" s="676"/>
      <c r="V60" s="674">
        <f t="shared" si="30"/>
        <v>0</v>
      </c>
      <c r="W60" s="674"/>
      <c r="X60" s="676"/>
      <c r="Y60" s="674">
        <f t="shared" si="31"/>
        <v>0</v>
      </c>
      <c r="Z60" s="674"/>
      <c r="AA60" s="676"/>
      <c r="AB60" s="675">
        <f t="shared" si="32"/>
        <v>0</v>
      </c>
      <c r="AC60" s="701"/>
      <c r="AD60" s="676"/>
      <c r="AE60" s="674">
        <f t="shared" si="33"/>
        <v>0</v>
      </c>
      <c r="AF60" s="674"/>
      <c r="AG60" s="676"/>
      <c r="AH60" s="674">
        <f t="shared" si="34"/>
        <v>0</v>
      </c>
      <c r="AI60" s="674"/>
      <c r="AJ60" s="676"/>
      <c r="AK60" s="674">
        <f t="shared" si="35"/>
        <v>0</v>
      </c>
      <c r="AL60" s="674"/>
      <c r="AM60" s="676"/>
      <c r="AN60" s="675">
        <f t="shared" si="36"/>
        <v>0</v>
      </c>
    </row>
    <row r="61" spans="2:40" x14ac:dyDescent="0.3">
      <c r="B61" s="748" t="s">
        <v>894</v>
      </c>
      <c r="C61" s="739">
        <v>59.6</v>
      </c>
      <c r="D61" s="673">
        <v>0.4</v>
      </c>
      <c r="E61" s="673">
        <f t="shared" si="0"/>
        <v>23.840000000000003</v>
      </c>
      <c r="F61" s="673"/>
      <c r="G61" s="673"/>
      <c r="H61" s="673"/>
      <c r="I61" s="738">
        <f t="shared" si="40"/>
        <v>23.840000000000003</v>
      </c>
      <c r="J61" s="739">
        <v>59.6</v>
      </c>
      <c r="K61" s="673">
        <v>0</v>
      </c>
      <c r="L61" s="673">
        <f t="shared" si="41"/>
        <v>0</v>
      </c>
      <c r="M61" s="673"/>
      <c r="N61" s="673"/>
      <c r="O61" s="673"/>
      <c r="P61" s="738">
        <f t="shared" si="29"/>
        <v>0</v>
      </c>
      <c r="Q61" s="732">
        <f t="shared" si="23"/>
        <v>0</v>
      </c>
      <c r="R61" s="673">
        <f t="shared" si="24"/>
        <v>23.840000000000003</v>
      </c>
      <c r="S61" s="695">
        <f t="shared" si="15"/>
        <v>0</v>
      </c>
      <c r="T61" s="701"/>
      <c r="U61" s="676"/>
      <c r="V61" s="674">
        <f t="shared" si="30"/>
        <v>0</v>
      </c>
      <c r="W61" s="674"/>
      <c r="X61" s="676"/>
      <c r="Y61" s="674">
        <f t="shared" si="31"/>
        <v>0</v>
      </c>
      <c r="Z61" s="674"/>
      <c r="AA61" s="676"/>
      <c r="AB61" s="675">
        <f t="shared" si="32"/>
        <v>0</v>
      </c>
      <c r="AC61" s="701"/>
      <c r="AD61" s="676"/>
      <c r="AE61" s="674">
        <f t="shared" si="33"/>
        <v>0</v>
      </c>
      <c r="AF61" s="674"/>
      <c r="AG61" s="676"/>
      <c r="AH61" s="674">
        <f t="shared" si="34"/>
        <v>0</v>
      </c>
      <c r="AI61" s="674"/>
      <c r="AJ61" s="676"/>
      <c r="AK61" s="674">
        <f t="shared" si="35"/>
        <v>0</v>
      </c>
      <c r="AL61" s="674"/>
      <c r="AM61" s="676"/>
      <c r="AN61" s="675">
        <f t="shared" si="36"/>
        <v>0</v>
      </c>
    </row>
    <row r="62" spans="2:40" x14ac:dyDescent="0.3">
      <c r="B62" s="748" t="s">
        <v>893</v>
      </c>
      <c r="C62" s="739">
        <v>59.6</v>
      </c>
      <c r="D62" s="673">
        <v>0.4</v>
      </c>
      <c r="E62" s="673">
        <f t="shared" si="0"/>
        <v>23.840000000000003</v>
      </c>
      <c r="F62" s="673"/>
      <c r="G62" s="673"/>
      <c r="H62" s="673"/>
      <c r="I62" s="738">
        <f t="shared" si="40"/>
        <v>23.840000000000003</v>
      </c>
      <c r="J62" s="739">
        <v>59.6</v>
      </c>
      <c r="K62" s="673">
        <v>0</v>
      </c>
      <c r="L62" s="673">
        <f t="shared" si="41"/>
        <v>0</v>
      </c>
      <c r="M62" s="673"/>
      <c r="N62" s="673"/>
      <c r="O62" s="673"/>
      <c r="P62" s="738">
        <f t="shared" si="29"/>
        <v>0</v>
      </c>
      <c r="Q62" s="732">
        <f t="shared" si="23"/>
        <v>0</v>
      </c>
      <c r="R62" s="673">
        <f t="shared" si="24"/>
        <v>23.840000000000003</v>
      </c>
      <c r="S62" s="695">
        <f t="shared" si="15"/>
        <v>0</v>
      </c>
      <c r="T62" s="701"/>
      <c r="U62" s="676"/>
      <c r="V62" s="674">
        <f t="shared" si="30"/>
        <v>0</v>
      </c>
      <c r="W62" s="674"/>
      <c r="X62" s="676"/>
      <c r="Y62" s="674">
        <f t="shared" si="31"/>
        <v>0</v>
      </c>
      <c r="Z62" s="674"/>
      <c r="AA62" s="676"/>
      <c r="AB62" s="675">
        <f t="shared" si="32"/>
        <v>0</v>
      </c>
      <c r="AC62" s="701"/>
      <c r="AD62" s="676"/>
      <c r="AE62" s="674">
        <f t="shared" si="33"/>
        <v>0</v>
      </c>
      <c r="AF62" s="674"/>
      <c r="AG62" s="676"/>
      <c r="AH62" s="674">
        <f t="shared" si="34"/>
        <v>0</v>
      </c>
      <c r="AI62" s="674"/>
      <c r="AJ62" s="676"/>
      <c r="AK62" s="674">
        <f t="shared" si="35"/>
        <v>0</v>
      </c>
      <c r="AL62" s="674"/>
      <c r="AM62" s="676"/>
      <c r="AN62" s="675">
        <f t="shared" si="36"/>
        <v>0</v>
      </c>
    </row>
    <row r="63" spans="2:40" s="655" customFormat="1" x14ac:dyDescent="0.3">
      <c r="B63" s="750" t="s">
        <v>901</v>
      </c>
      <c r="C63" s="740"/>
      <c r="D63" s="680"/>
      <c r="E63" s="680">
        <f t="shared" si="0"/>
        <v>0</v>
      </c>
      <c r="F63" s="680"/>
      <c r="G63" s="680"/>
      <c r="H63" s="680"/>
      <c r="I63" s="741">
        <f t="shared" si="40"/>
        <v>0</v>
      </c>
      <c r="J63" s="740"/>
      <c r="K63" s="680"/>
      <c r="L63" s="680">
        <f t="shared" si="41"/>
        <v>0</v>
      </c>
      <c r="M63" s="680"/>
      <c r="N63" s="680"/>
      <c r="O63" s="680"/>
      <c r="P63" s="741">
        <f t="shared" si="29"/>
        <v>0</v>
      </c>
      <c r="Q63" s="733">
        <f t="shared" si="23"/>
        <v>0</v>
      </c>
      <c r="R63" s="680">
        <f t="shared" si="24"/>
        <v>0</v>
      </c>
      <c r="S63" s="696">
        <f t="shared" si="15"/>
        <v>0</v>
      </c>
      <c r="T63" s="702"/>
      <c r="U63" s="682"/>
      <c r="V63" s="681">
        <f t="shared" si="30"/>
        <v>0</v>
      </c>
      <c r="W63" s="681"/>
      <c r="X63" s="682"/>
      <c r="Y63" s="681">
        <f t="shared" si="31"/>
        <v>0</v>
      </c>
      <c r="Z63" s="681"/>
      <c r="AA63" s="682"/>
      <c r="AB63" s="683">
        <f t="shared" si="32"/>
        <v>0</v>
      </c>
      <c r="AC63" s="702"/>
      <c r="AD63" s="682"/>
      <c r="AE63" s="681">
        <f t="shared" si="33"/>
        <v>0</v>
      </c>
      <c r="AF63" s="681"/>
      <c r="AG63" s="682"/>
      <c r="AH63" s="681">
        <f t="shared" si="34"/>
        <v>0</v>
      </c>
      <c r="AI63" s="681"/>
      <c r="AJ63" s="682"/>
      <c r="AK63" s="681">
        <f t="shared" si="35"/>
        <v>0</v>
      </c>
      <c r="AL63" s="681"/>
      <c r="AM63" s="682"/>
      <c r="AN63" s="683">
        <f t="shared" si="36"/>
        <v>0</v>
      </c>
    </row>
    <row r="64" spans="2:40" x14ac:dyDescent="0.3">
      <c r="B64" s="748" t="s">
        <v>279</v>
      </c>
      <c r="C64" s="739">
        <v>10.7</v>
      </c>
      <c r="D64" s="673">
        <v>2.5</v>
      </c>
      <c r="E64" s="673">
        <f t="shared" si="0"/>
        <v>26.75</v>
      </c>
      <c r="F64" s="673"/>
      <c r="G64" s="673"/>
      <c r="H64" s="673"/>
      <c r="I64" s="738">
        <f t="shared" si="40"/>
        <v>26.75</v>
      </c>
      <c r="J64" s="739">
        <v>10.7</v>
      </c>
      <c r="K64" s="673">
        <v>0</v>
      </c>
      <c r="L64" s="673">
        <f t="shared" si="41"/>
        <v>0</v>
      </c>
      <c r="M64" s="673"/>
      <c r="N64" s="673"/>
      <c r="O64" s="673"/>
      <c r="P64" s="738">
        <f t="shared" si="29"/>
        <v>0</v>
      </c>
      <c r="Q64" s="732">
        <f t="shared" si="23"/>
        <v>0</v>
      </c>
      <c r="R64" s="673">
        <f t="shared" si="24"/>
        <v>18.224</v>
      </c>
      <c r="S64" s="695">
        <f t="shared" si="15"/>
        <v>8.5259999999999998</v>
      </c>
      <c r="T64" s="701" t="s">
        <v>904</v>
      </c>
      <c r="U64" s="676">
        <v>1</v>
      </c>
      <c r="V64" s="674">
        <f t="shared" si="30"/>
        <v>1.47</v>
      </c>
      <c r="W64" s="674"/>
      <c r="X64" s="676"/>
      <c r="Y64" s="674">
        <f t="shared" si="31"/>
        <v>0</v>
      </c>
      <c r="Z64" s="674"/>
      <c r="AA64" s="676"/>
      <c r="AB64" s="675">
        <f t="shared" si="32"/>
        <v>0</v>
      </c>
      <c r="AC64" s="701" t="s">
        <v>920</v>
      </c>
      <c r="AD64" s="676">
        <v>1</v>
      </c>
      <c r="AE64" s="674">
        <f t="shared" si="33"/>
        <v>1.494</v>
      </c>
      <c r="AF64" s="674" t="s">
        <v>921</v>
      </c>
      <c r="AG64" s="676">
        <v>1</v>
      </c>
      <c r="AH64" s="674">
        <f t="shared" si="34"/>
        <v>2.7239999999999998</v>
      </c>
      <c r="AI64" s="674" t="s">
        <v>922</v>
      </c>
      <c r="AJ64" s="676">
        <v>1</v>
      </c>
      <c r="AK64" s="674">
        <f t="shared" si="35"/>
        <v>1.4339999999999999</v>
      </c>
      <c r="AL64" s="674" t="s">
        <v>309</v>
      </c>
      <c r="AM64" s="676">
        <v>1</v>
      </c>
      <c r="AN64" s="675">
        <f t="shared" si="36"/>
        <v>1.4039999999999999</v>
      </c>
    </row>
    <row r="65" spans="2:40" x14ac:dyDescent="0.3">
      <c r="B65" s="748" t="s">
        <v>895</v>
      </c>
      <c r="C65" s="739">
        <v>5.3</v>
      </c>
      <c r="D65" s="673">
        <v>0.85</v>
      </c>
      <c r="E65" s="673">
        <f t="shared" si="0"/>
        <v>4.5049999999999999</v>
      </c>
      <c r="F65" s="673"/>
      <c r="G65" s="673"/>
      <c r="H65" s="673"/>
      <c r="I65" s="738">
        <f t="shared" si="40"/>
        <v>4.5049999999999999</v>
      </c>
      <c r="J65" s="739">
        <v>5.3</v>
      </c>
      <c r="K65" s="673">
        <v>1.65</v>
      </c>
      <c r="L65" s="673">
        <f t="shared" si="41"/>
        <v>8.7449999999999992</v>
      </c>
      <c r="M65" s="673"/>
      <c r="N65" s="673"/>
      <c r="O65" s="673"/>
      <c r="P65" s="738">
        <f t="shared" si="29"/>
        <v>8.7449999999999992</v>
      </c>
      <c r="Q65" s="732">
        <f t="shared" si="23"/>
        <v>8.7449999999999992</v>
      </c>
      <c r="R65" s="673">
        <f t="shared" si="24"/>
        <v>3.1549999999999998</v>
      </c>
      <c r="S65" s="695">
        <f t="shared" si="15"/>
        <v>1.35</v>
      </c>
      <c r="T65" s="701" t="s">
        <v>903</v>
      </c>
      <c r="U65" s="676">
        <v>1</v>
      </c>
      <c r="V65" s="674">
        <f t="shared" si="30"/>
        <v>1.26</v>
      </c>
      <c r="W65" s="674"/>
      <c r="X65" s="676"/>
      <c r="Y65" s="674">
        <f t="shared" si="31"/>
        <v>0</v>
      </c>
      <c r="Z65" s="674"/>
      <c r="AA65" s="676"/>
      <c r="AB65" s="675">
        <f t="shared" si="32"/>
        <v>0</v>
      </c>
      <c r="AC65" s="701" t="s">
        <v>465</v>
      </c>
      <c r="AD65" s="676">
        <v>1</v>
      </c>
      <c r="AE65" s="674">
        <f t="shared" si="33"/>
        <v>0.09</v>
      </c>
      <c r="AF65" s="674"/>
      <c r="AG65" s="676"/>
      <c r="AH65" s="674">
        <f t="shared" si="34"/>
        <v>0</v>
      </c>
      <c r="AI65" s="674"/>
      <c r="AJ65" s="676"/>
      <c r="AK65" s="674">
        <f t="shared" si="35"/>
        <v>0</v>
      </c>
      <c r="AL65" s="674"/>
      <c r="AM65" s="676"/>
      <c r="AN65" s="675">
        <f t="shared" si="36"/>
        <v>0</v>
      </c>
    </row>
    <row r="66" spans="2:40" x14ac:dyDescent="0.3">
      <c r="B66" s="748" t="s">
        <v>280</v>
      </c>
      <c r="C66" s="739">
        <v>11.7</v>
      </c>
      <c r="D66" s="673">
        <v>2.5</v>
      </c>
      <c r="E66" s="673">
        <f t="shared" si="0"/>
        <v>29.25</v>
      </c>
      <c r="F66" s="673"/>
      <c r="G66" s="673"/>
      <c r="H66" s="673"/>
      <c r="I66" s="738">
        <f t="shared" si="40"/>
        <v>29.25</v>
      </c>
      <c r="J66" s="739">
        <v>11.7</v>
      </c>
      <c r="K66" s="673">
        <v>0</v>
      </c>
      <c r="L66" s="673">
        <f t="shared" si="41"/>
        <v>0</v>
      </c>
      <c r="M66" s="673"/>
      <c r="N66" s="673"/>
      <c r="O66" s="673"/>
      <c r="P66" s="738">
        <f t="shared" si="29"/>
        <v>0</v>
      </c>
      <c r="Q66" s="732">
        <f t="shared" si="23"/>
        <v>0</v>
      </c>
      <c r="R66" s="673">
        <f t="shared" si="24"/>
        <v>24.585000000000001</v>
      </c>
      <c r="S66" s="695">
        <f t="shared" si="15"/>
        <v>4.665</v>
      </c>
      <c r="T66" s="701" t="s">
        <v>907</v>
      </c>
      <c r="U66" s="676">
        <v>1</v>
      </c>
      <c r="V66" s="674">
        <f t="shared" si="30"/>
        <v>1.7849999999999999</v>
      </c>
      <c r="W66" s="674"/>
      <c r="X66" s="676"/>
      <c r="Y66" s="674">
        <f t="shared" si="31"/>
        <v>0</v>
      </c>
      <c r="Z66" s="674"/>
      <c r="AA66" s="676"/>
      <c r="AB66" s="675">
        <f t="shared" si="32"/>
        <v>0</v>
      </c>
      <c r="AC66" s="701" t="s">
        <v>918</v>
      </c>
      <c r="AD66" s="676">
        <v>2</v>
      </c>
      <c r="AE66" s="674">
        <f t="shared" si="33"/>
        <v>2.88</v>
      </c>
      <c r="AF66" s="674"/>
      <c r="AG66" s="676"/>
      <c r="AH66" s="674">
        <f t="shared" si="34"/>
        <v>0</v>
      </c>
      <c r="AI66" s="674"/>
      <c r="AJ66" s="676"/>
      <c r="AK66" s="674">
        <f t="shared" si="35"/>
        <v>0</v>
      </c>
      <c r="AL66" s="674"/>
      <c r="AM66" s="676"/>
      <c r="AN66" s="675">
        <f t="shared" si="36"/>
        <v>0</v>
      </c>
    </row>
    <row r="67" spans="2:40" x14ac:dyDescent="0.3">
      <c r="B67" s="748" t="s">
        <v>281</v>
      </c>
      <c r="C67" s="739">
        <v>11.7</v>
      </c>
      <c r="D67" s="673">
        <v>2.5</v>
      </c>
      <c r="E67" s="673">
        <f t="shared" si="0"/>
        <v>29.25</v>
      </c>
      <c r="F67" s="673"/>
      <c r="G67" s="673"/>
      <c r="H67" s="673"/>
      <c r="I67" s="738">
        <f t="shared" si="40"/>
        <v>29.25</v>
      </c>
      <c r="J67" s="739">
        <v>11.7</v>
      </c>
      <c r="K67" s="673">
        <v>0</v>
      </c>
      <c r="L67" s="673">
        <f t="shared" si="41"/>
        <v>0</v>
      </c>
      <c r="M67" s="673"/>
      <c r="N67" s="673"/>
      <c r="O67" s="673"/>
      <c r="P67" s="738">
        <f t="shared" si="29"/>
        <v>0</v>
      </c>
      <c r="Q67" s="732">
        <f t="shared" si="23"/>
        <v>0</v>
      </c>
      <c r="R67" s="673">
        <f t="shared" si="24"/>
        <v>24.585000000000001</v>
      </c>
      <c r="S67" s="695">
        <f t="shared" si="15"/>
        <v>4.665</v>
      </c>
      <c r="T67" s="701" t="s">
        <v>907</v>
      </c>
      <c r="U67" s="676">
        <v>1</v>
      </c>
      <c r="V67" s="674">
        <f t="shared" si="30"/>
        <v>1.7849999999999999</v>
      </c>
      <c r="W67" s="674"/>
      <c r="X67" s="676"/>
      <c r="Y67" s="674">
        <f t="shared" si="31"/>
        <v>0</v>
      </c>
      <c r="Z67" s="674"/>
      <c r="AA67" s="676"/>
      <c r="AB67" s="675">
        <f t="shared" si="32"/>
        <v>0</v>
      </c>
      <c r="AC67" s="701" t="s">
        <v>918</v>
      </c>
      <c r="AD67" s="676">
        <v>2</v>
      </c>
      <c r="AE67" s="674">
        <f t="shared" si="33"/>
        <v>2.88</v>
      </c>
      <c r="AF67" s="674"/>
      <c r="AG67" s="676"/>
      <c r="AH67" s="674">
        <f t="shared" si="34"/>
        <v>0</v>
      </c>
      <c r="AI67" s="674"/>
      <c r="AJ67" s="676"/>
      <c r="AK67" s="674">
        <f t="shared" si="35"/>
        <v>0</v>
      </c>
      <c r="AL67" s="674"/>
      <c r="AM67" s="676"/>
      <c r="AN67" s="675">
        <f t="shared" si="36"/>
        <v>0</v>
      </c>
    </row>
    <row r="68" spans="2:40" x14ac:dyDescent="0.3">
      <c r="B68" s="748" t="s">
        <v>846</v>
      </c>
      <c r="C68" s="739">
        <v>11.7</v>
      </c>
      <c r="D68" s="673">
        <v>0.85</v>
      </c>
      <c r="E68" s="673">
        <f t="shared" ref="E68:E77" si="42">C68*D68</f>
        <v>9.9449999999999985</v>
      </c>
      <c r="F68" s="673"/>
      <c r="G68" s="673"/>
      <c r="H68" s="673"/>
      <c r="I68" s="738">
        <f t="shared" si="40"/>
        <v>9.9449999999999985</v>
      </c>
      <c r="J68" s="739">
        <v>9.1999999999999993</v>
      </c>
      <c r="K68" s="673">
        <v>1.65</v>
      </c>
      <c r="L68" s="673">
        <f t="shared" si="41"/>
        <v>15.179999999999998</v>
      </c>
      <c r="M68" s="673"/>
      <c r="N68" s="673"/>
      <c r="O68" s="673"/>
      <c r="P68" s="738">
        <f t="shared" si="29"/>
        <v>15.179999999999998</v>
      </c>
      <c r="Q68" s="732">
        <f t="shared" si="23"/>
        <v>15.179999999999998</v>
      </c>
      <c r="R68" s="673">
        <f t="shared" si="24"/>
        <v>6.7049999999999983</v>
      </c>
      <c r="S68" s="695">
        <f t="shared" si="15"/>
        <v>3.2399999999999998</v>
      </c>
      <c r="T68" s="701" t="s">
        <v>907</v>
      </c>
      <c r="U68" s="676">
        <v>1</v>
      </c>
      <c r="V68" s="674">
        <f t="shared" si="30"/>
        <v>1.7849999999999999</v>
      </c>
      <c r="W68" s="674"/>
      <c r="X68" s="676"/>
      <c r="Y68" s="674">
        <f t="shared" si="31"/>
        <v>0</v>
      </c>
      <c r="Z68" s="674"/>
      <c r="AA68" s="676"/>
      <c r="AB68" s="675">
        <f t="shared" si="32"/>
        <v>0</v>
      </c>
      <c r="AC68" s="701" t="s">
        <v>919</v>
      </c>
      <c r="AD68" s="676">
        <v>1</v>
      </c>
      <c r="AE68" s="674">
        <f t="shared" si="33"/>
        <v>1.4549999999999998</v>
      </c>
      <c r="AF68" s="674"/>
      <c r="AG68" s="676"/>
      <c r="AH68" s="674">
        <f t="shared" si="34"/>
        <v>0</v>
      </c>
      <c r="AI68" s="674"/>
      <c r="AJ68" s="676"/>
      <c r="AK68" s="674">
        <f t="shared" si="35"/>
        <v>0</v>
      </c>
      <c r="AL68" s="674"/>
      <c r="AM68" s="676"/>
      <c r="AN68" s="675">
        <f t="shared" si="36"/>
        <v>0</v>
      </c>
    </row>
    <row r="69" spans="2:40" x14ac:dyDescent="0.3">
      <c r="B69" s="748" t="s">
        <v>896</v>
      </c>
      <c r="C69" s="739">
        <v>11.7</v>
      </c>
      <c r="D69" s="673">
        <v>0.85</v>
      </c>
      <c r="E69" s="673">
        <f t="shared" si="42"/>
        <v>9.9449999999999985</v>
      </c>
      <c r="F69" s="673"/>
      <c r="G69" s="673"/>
      <c r="H69" s="673"/>
      <c r="I69" s="738">
        <f t="shared" si="40"/>
        <v>9.9449999999999985</v>
      </c>
      <c r="J69" s="739">
        <v>9.1999999999999993</v>
      </c>
      <c r="K69" s="673">
        <v>1.65</v>
      </c>
      <c r="L69" s="673">
        <f t="shared" si="41"/>
        <v>15.179999999999998</v>
      </c>
      <c r="M69" s="673"/>
      <c r="N69" s="673"/>
      <c r="O69" s="673"/>
      <c r="P69" s="738">
        <f t="shared" si="29"/>
        <v>15.179999999999998</v>
      </c>
      <c r="Q69" s="732">
        <f t="shared" si="23"/>
        <v>15.179999999999998</v>
      </c>
      <c r="R69" s="673">
        <f t="shared" si="24"/>
        <v>8.1599999999999984</v>
      </c>
      <c r="S69" s="695">
        <f t="shared" si="15"/>
        <v>1.7849999999999999</v>
      </c>
      <c r="T69" s="701" t="s">
        <v>907</v>
      </c>
      <c r="U69" s="676">
        <v>1</v>
      </c>
      <c r="V69" s="674">
        <f t="shared" si="30"/>
        <v>1.7849999999999999</v>
      </c>
      <c r="W69" s="674"/>
      <c r="X69" s="676"/>
      <c r="Y69" s="674">
        <f t="shared" si="31"/>
        <v>0</v>
      </c>
      <c r="Z69" s="674"/>
      <c r="AA69" s="676"/>
      <c r="AB69" s="675">
        <f t="shared" si="32"/>
        <v>0</v>
      </c>
      <c r="AC69" s="701"/>
      <c r="AD69" s="676"/>
      <c r="AE69" s="674">
        <f t="shared" si="33"/>
        <v>0</v>
      </c>
      <c r="AF69" s="674"/>
      <c r="AG69" s="676"/>
      <c r="AH69" s="674">
        <f t="shared" si="34"/>
        <v>0</v>
      </c>
      <c r="AI69" s="674"/>
      <c r="AJ69" s="676"/>
      <c r="AK69" s="674">
        <f t="shared" si="35"/>
        <v>0</v>
      </c>
      <c r="AL69" s="674"/>
      <c r="AM69" s="676"/>
      <c r="AN69" s="675">
        <f t="shared" si="36"/>
        <v>0</v>
      </c>
    </row>
    <row r="70" spans="2:40" x14ac:dyDescent="0.3">
      <c r="B70" s="748" t="s">
        <v>897</v>
      </c>
      <c r="C70" s="739">
        <v>18.600000000000001</v>
      </c>
      <c r="D70" s="673">
        <v>2.5</v>
      </c>
      <c r="E70" s="673">
        <f>C70*D70</f>
        <v>46.5</v>
      </c>
      <c r="F70" s="673"/>
      <c r="G70" s="673"/>
      <c r="H70" s="673"/>
      <c r="I70" s="738">
        <f t="shared" si="40"/>
        <v>46.5</v>
      </c>
      <c r="J70" s="739">
        <v>16.7</v>
      </c>
      <c r="K70" s="673">
        <v>0</v>
      </c>
      <c r="L70" s="673">
        <f t="shared" si="41"/>
        <v>0</v>
      </c>
      <c r="M70" s="673"/>
      <c r="N70" s="673"/>
      <c r="O70" s="673"/>
      <c r="P70" s="738">
        <f t="shared" si="29"/>
        <v>0</v>
      </c>
      <c r="Q70" s="732">
        <f t="shared" si="23"/>
        <v>0</v>
      </c>
      <c r="R70" s="673">
        <f t="shared" si="24"/>
        <v>43.56</v>
      </c>
      <c r="S70" s="695">
        <f t="shared" si="15"/>
        <v>2.94</v>
      </c>
      <c r="T70" s="701" t="s">
        <v>298</v>
      </c>
      <c r="U70" s="676">
        <v>1</v>
      </c>
      <c r="V70" s="674">
        <f t="shared" si="30"/>
        <v>2.94</v>
      </c>
      <c r="W70" s="674"/>
      <c r="X70" s="676"/>
      <c r="Y70" s="674">
        <f t="shared" si="31"/>
        <v>0</v>
      </c>
      <c r="Z70" s="674"/>
      <c r="AA70" s="676"/>
      <c r="AB70" s="675">
        <f t="shared" si="32"/>
        <v>0</v>
      </c>
      <c r="AC70" s="701"/>
      <c r="AD70" s="676"/>
      <c r="AE70" s="674">
        <f t="shared" si="33"/>
        <v>0</v>
      </c>
      <c r="AF70" s="674"/>
      <c r="AG70" s="676"/>
      <c r="AH70" s="674">
        <f t="shared" si="34"/>
        <v>0</v>
      </c>
      <c r="AI70" s="674"/>
      <c r="AJ70" s="676"/>
      <c r="AK70" s="674">
        <f t="shared" si="35"/>
        <v>0</v>
      </c>
      <c r="AL70" s="674"/>
      <c r="AM70" s="676"/>
      <c r="AN70" s="675">
        <f t="shared" si="36"/>
        <v>0</v>
      </c>
    </row>
    <row r="71" spans="2:40" s="655" customFormat="1" x14ac:dyDescent="0.3">
      <c r="B71" s="750" t="s">
        <v>282</v>
      </c>
      <c r="C71" s="740"/>
      <c r="D71" s="680"/>
      <c r="E71" s="680">
        <f t="shared" si="42"/>
        <v>0</v>
      </c>
      <c r="F71" s="680"/>
      <c r="G71" s="680"/>
      <c r="H71" s="680"/>
      <c r="I71" s="741">
        <f t="shared" si="40"/>
        <v>0</v>
      </c>
      <c r="J71" s="740"/>
      <c r="K71" s="680"/>
      <c r="L71" s="680">
        <f t="shared" si="41"/>
        <v>0</v>
      </c>
      <c r="M71" s="680"/>
      <c r="N71" s="680"/>
      <c r="O71" s="680"/>
      <c r="P71" s="741">
        <f t="shared" ref="P71:P77" si="43">L71+O71</f>
        <v>0</v>
      </c>
      <c r="Q71" s="733">
        <f t="shared" si="23"/>
        <v>0</v>
      </c>
      <c r="R71" s="680">
        <f t="shared" si="24"/>
        <v>0</v>
      </c>
      <c r="S71" s="696">
        <f t="shared" si="15"/>
        <v>0</v>
      </c>
      <c r="T71" s="702"/>
      <c r="U71" s="682"/>
      <c r="V71" s="681">
        <f t="shared" ref="V71:V77" si="44">U71*(IF(T71=$B$84,$E$84,IF(T71=$B$85,$E$85,IF(T71=$B$86,$E$86,IF(T71=$B$87,$E$87,IF(T71=$B$88,$E$88,IF(T71=$B$89,$E$89,IF(T71=$B$90,$E$90,IF(T71=$B$91,$E$91,IF(T71=$B$92,$E$92,IF(T71=$B$93,$E$93,IF(T71=$B$94,$E$94,IF(T71=$B$95,$E$95,IF(T71=$B$96,$E$96,IF(T71=$B$97,$E$97,IF(T71=$B$98,$E$98,IF(T71=$B$99,$E$99,IF(T71=$B$100,$E$100,0))))))))))))))))))</f>
        <v>0</v>
      </c>
      <c r="W71" s="681"/>
      <c r="X71" s="682"/>
      <c r="Y71" s="681">
        <f t="shared" ref="Y71:Y77" si="45">X71*(IF(W71=$B$84,$E$84,IF(W71=$B$85,$E$85,IF(W71=$B$86,$E$86,IF(W71=$B$87,$E$87,IF(W71=$B$88,$E$88,IF(W71=$B$89,$E$89,IF(W71=$B$90,$E$90,IF(W71=$B$91,$E$91,IF(W71=$B$92,$E$92,IF(W71=$B$93,$E$93,IF(W71=$B$94,$E$94,IF(W71=$B$95,$E$95,IF(W71=$B$96,$E$96,IF(W71=$B$97,$E$97,IF(W71=$B$98,$E$98,IF(W71=$B$99,$E$99,IF(W71=$B$100,$E$100,0))))))))))))))))))</f>
        <v>0</v>
      </c>
      <c r="Z71" s="681"/>
      <c r="AA71" s="682"/>
      <c r="AB71" s="683">
        <f t="shared" ref="AB71:AB77" si="46">AA71*(IF(Z71=$B$84,$E$84,IF(Z71=$B$85,$E$85,IF(Z71=$B$86,$E$86,IF(Z71=$B$87,$E$87,IF(Z71=$B$88,$E$88,IF(Z71=$B$89,$E$89,IF(Z71=$B$90,$E$90,IF(Z71=$B$91,$E$91,IF(Z71=$B$92,$E$92,IF(Z71=$B$93,$E$93,IF(Z71=$B$94,$E$94,IF(Z71=$B$95,$E$95,IF(Z71=$B$96,$E$96,IF(Z71=$B$97,$E$97,IF(Z71=$B$98,$E$98,IF(Z71=$B$99,$E$99,IF(Z71=$B$100,$E$100,0))))))))))))))))))</f>
        <v>0</v>
      </c>
      <c r="AC71" s="702"/>
      <c r="AD71" s="682"/>
      <c r="AE71" s="681">
        <f t="shared" ref="AE71:AE77" si="47">AD71*(IF(AC71=$B$102,$E$102,IF(AC71=$B$103,$E$103,IF(AC71=$B$104,$E$104,IF(AC71=$B$105,$E$105,IF(AC71=$B$106,$E$106,IF(AC71=$B$107,$E$107,IF(AC71=$B$108,$E$108,IF(AC71=$B$109,$E$109,IF(AC71=$B$110,$E$110,IF(AC71=$B$111,$E$111,IF(AC71=$B$112,$E$112,IF(AC71=$B$113,$E$113,IF(AC71=$B$114,$E$114,IF(AC71=$B$115,$E$115,IF(AC71=$B$116,$E$116,IF(AC71=$B$117,$E$117,IF(AC71=$B$118,$E$118,IF(AC71=$B$119,$E$119,IF(AC71=$B$120,$E$120,0))))))))))))))))))))</f>
        <v>0</v>
      </c>
      <c r="AF71" s="681"/>
      <c r="AG71" s="682"/>
      <c r="AH71" s="681">
        <f t="shared" ref="AH71:AH77" si="48">AG71*(IF(AF71=$B$102,$E$102,IF(AF71=$B$103,$E$103,IF(AF71=$B$104,$E$104,IF(AF71=$B$105,$E$105,IF(AF71=$B$106,$E$106,IF(AF71=$B$107,$E$107,IF(AF71=$B$108,$E$108,IF(AF71=$B$109,$E$109,IF(AF71=$B$110,$E$110,IF(AF71=$B$111,$E$111,IF(AF71=$B$112,$E$112,IF(AF71=$B$113,$E$113,IF(AF71=$B$114,$E$114,IF(AF71=$B$115,$E$115,IF(AF71=$B$116,$E$116,IF(AF71=$B$117,$E$117,IF(AF71=$B$118,$E$118,IF(AF71=$B$119,$E$119,IF(AF71=$B$120,$E$120,0))))))))))))))))))))</f>
        <v>0</v>
      </c>
      <c r="AI71" s="681"/>
      <c r="AJ71" s="682"/>
      <c r="AK71" s="681">
        <f t="shared" ref="AK71:AK77" si="49">AJ71*(IF(AI71=$B$102,$E$102,IF(AI71=$B$103,$E$103,IF(AI71=$B$104,$E$104,IF(AI71=$B$105,$E$105,IF(AI71=$B$106,$E$106,IF(AI71=$B$107,$E$107,IF(AI71=$B$108,$E$108,IF(AI71=$B$109,$E$109,IF(AI71=$B$110,$E$110,IF(AI71=$B$111,$E$111,IF(AI71=$B$112,$E$112,IF(AI71=$B$113,$E$113,IF(AI71=$B$114,$E$114,IF(AI71=$B$115,$E$115,IF(AI71=$B$116,$E$116,IF(AI71=$B$117,$E$117,IF(AI71=$B$118,$E$118,IF(AI71=$B$119,$E$119,IF(AI71=$B$120,$E$120,0))))))))))))))))))))</f>
        <v>0</v>
      </c>
      <c r="AL71" s="681"/>
      <c r="AM71" s="682"/>
      <c r="AN71" s="683">
        <f t="shared" ref="AN71:AN77" si="50">AM71*(IF(AL71=$B$102,$E$102,IF(AL71=$B$103,$E$103,IF(AL71=$B$104,$E$104,IF(AL71=$B$105,$E$105,IF(AL71=$B$106,$E$106,IF(AL71=$B$107,$E$107,IF(AL71=$B$108,$E$108,IF(AL71=$B$109,$E$109,IF(AL71=$B$110,$E$110,IF(AL71=$B$111,$E$111,IF(AL71=$B$112,$E$112,IF(AL71=$B$113,$E$113,IF(AL71=$B$114,$E$114,IF(AL71=$B$115,$E$115,IF(AL71=$B$116,$E$116,IF(AL71=$B$117,$E$117,IF(AL71=$B$118,$E$118,IF(AL71=$B$119,$E$119,IF(AL71=$B$120,$E$120,0))))))))))))))))))))</f>
        <v>0</v>
      </c>
    </row>
    <row r="72" spans="2:40" x14ac:dyDescent="0.3">
      <c r="B72" s="748" t="s">
        <v>898</v>
      </c>
      <c r="C72" s="739">
        <v>14.1</v>
      </c>
      <c r="D72" s="673">
        <v>2.5</v>
      </c>
      <c r="E72" s="673">
        <f t="shared" si="42"/>
        <v>35.25</v>
      </c>
      <c r="F72" s="673"/>
      <c r="G72" s="673"/>
      <c r="H72" s="673"/>
      <c r="I72" s="738">
        <f t="shared" si="40"/>
        <v>35.25</v>
      </c>
      <c r="J72" s="739">
        <v>14.1</v>
      </c>
      <c r="K72" s="673">
        <v>0</v>
      </c>
      <c r="L72" s="673">
        <f t="shared" si="41"/>
        <v>0</v>
      </c>
      <c r="M72" s="673"/>
      <c r="N72" s="673"/>
      <c r="O72" s="673"/>
      <c r="P72" s="738">
        <f t="shared" si="43"/>
        <v>0</v>
      </c>
      <c r="Q72" s="732">
        <f t="shared" si="23"/>
        <v>0</v>
      </c>
      <c r="R72" s="673">
        <f t="shared" si="24"/>
        <v>27.042000000000002</v>
      </c>
      <c r="S72" s="695">
        <f t="shared" ref="S72:S77" si="51">V72+Y72+AB72+AE72+AH72+AK72+AN72</f>
        <v>8.2080000000000002</v>
      </c>
      <c r="T72" s="701" t="s">
        <v>906</v>
      </c>
      <c r="U72" s="676">
        <v>1</v>
      </c>
      <c r="V72" s="674">
        <f t="shared" si="44"/>
        <v>1.6800000000000002</v>
      </c>
      <c r="W72" s="674"/>
      <c r="X72" s="676"/>
      <c r="Y72" s="674">
        <f t="shared" si="45"/>
        <v>0</v>
      </c>
      <c r="Z72" s="674"/>
      <c r="AA72" s="676"/>
      <c r="AB72" s="675">
        <f t="shared" si="46"/>
        <v>0</v>
      </c>
      <c r="AC72" s="701" t="s">
        <v>318</v>
      </c>
      <c r="AD72" s="676">
        <v>1</v>
      </c>
      <c r="AE72" s="674">
        <f t="shared" si="47"/>
        <v>4.2240000000000002</v>
      </c>
      <c r="AF72" s="674" t="s">
        <v>319</v>
      </c>
      <c r="AG72" s="676">
        <v>1</v>
      </c>
      <c r="AH72" s="674">
        <f t="shared" si="48"/>
        <v>2.3039999999999998</v>
      </c>
      <c r="AI72" s="674"/>
      <c r="AJ72" s="676"/>
      <c r="AK72" s="674">
        <f t="shared" si="49"/>
        <v>0</v>
      </c>
      <c r="AL72" s="674"/>
      <c r="AM72" s="676"/>
      <c r="AN72" s="675">
        <f t="shared" si="50"/>
        <v>0</v>
      </c>
    </row>
    <row r="73" spans="2:40" x14ac:dyDescent="0.3">
      <c r="B73" s="748" t="s">
        <v>899</v>
      </c>
      <c r="C73" s="739">
        <v>4.5999999999999996</v>
      </c>
      <c r="D73" s="673">
        <v>0.85</v>
      </c>
      <c r="E73" s="673">
        <f t="shared" si="42"/>
        <v>3.9099999999999997</v>
      </c>
      <c r="F73" s="673"/>
      <c r="G73" s="673"/>
      <c r="H73" s="673"/>
      <c r="I73" s="738">
        <f t="shared" si="40"/>
        <v>3.9099999999999997</v>
      </c>
      <c r="J73" s="739">
        <v>4.6399999999999997</v>
      </c>
      <c r="K73" s="673">
        <v>1.65</v>
      </c>
      <c r="L73" s="673">
        <f t="shared" si="41"/>
        <v>7.6559999999999988</v>
      </c>
      <c r="M73" s="673"/>
      <c r="N73" s="673"/>
      <c r="O73" s="673"/>
      <c r="P73" s="738">
        <f t="shared" si="43"/>
        <v>7.6559999999999988</v>
      </c>
      <c r="Q73" s="732">
        <f t="shared" si="23"/>
        <v>7.6559999999999988</v>
      </c>
      <c r="R73" s="673">
        <f t="shared" si="24"/>
        <v>2.5599999999999996</v>
      </c>
      <c r="S73" s="695">
        <f t="shared" si="51"/>
        <v>1.35</v>
      </c>
      <c r="T73" s="701" t="s">
        <v>903</v>
      </c>
      <c r="U73" s="676">
        <v>1</v>
      </c>
      <c r="V73" s="674">
        <f t="shared" si="44"/>
        <v>1.26</v>
      </c>
      <c r="W73" s="674"/>
      <c r="X73" s="676"/>
      <c r="Y73" s="674">
        <f t="shared" si="45"/>
        <v>0</v>
      </c>
      <c r="Z73" s="674"/>
      <c r="AA73" s="676"/>
      <c r="AB73" s="675">
        <f t="shared" si="46"/>
        <v>0</v>
      </c>
      <c r="AC73" s="701" t="s">
        <v>465</v>
      </c>
      <c r="AD73" s="676">
        <v>1</v>
      </c>
      <c r="AE73" s="674">
        <f t="shared" si="47"/>
        <v>0.09</v>
      </c>
      <c r="AF73" s="674"/>
      <c r="AG73" s="676"/>
      <c r="AH73" s="674">
        <f t="shared" si="48"/>
        <v>0</v>
      </c>
      <c r="AI73" s="674"/>
      <c r="AJ73" s="676"/>
      <c r="AK73" s="674">
        <f t="shared" si="49"/>
        <v>0</v>
      </c>
      <c r="AL73" s="674"/>
      <c r="AM73" s="676"/>
      <c r="AN73" s="675">
        <f t="shared" si="50"/>
        <v>0</v>
      </c>
    </row>
    <row r="74" spans="2:40" x14ac:dyDescent="0.3">
      <c r="B74" s="748" t="s">
        <v>279</v>
      </c>
      <c r="C74" s="739">
        <v>10.36</v>
      </c>
      <c r="D74" s="673">
        <v>2.5</v>
      </c>
      <c r="E74" s="673">
        <f t="shared" si="42"/>
        <v>25.9</v>
      </c>
      <c r="F74" s="673"/>
      <c r="G74" s="673"/>
      <c r="H74" s="673"/>
      <c r="I74" s="738">
        <f t="shared" si="40"/>
        <v>25.9</v>
      </c>
      <c r="J74" s="739">
        <v>10.36</v>
      </c>
      <c r="K74" s="673">
        <v>0</v>
      </c>
      <c r="L74" s="673">
        <f t="shared" si="41"/>
        <v>0</v>
      </c>
      <c r="M74" s="673"/>
      <c r="N74" s="673"/>
      <c r="O74" s="673"/>
      <c r="P74" s="738">
        <f t="shared" si="43"/>
        <v>0</v>
      </c>
      <c r="Q74" s="732">
        <f t="shared" si="23"/>
        <v>0</v>
      </c>
      <c r="R74" s="673">
        <f t="shared" si="24"/>
        <v>17.853999999999999</v>
      </c>
      <c r="S74" s="695">
        <f t="shared" si="51"/>
        <v>8.0459999999999994</v>
      </c>
      <c r="T74" s="701" t="s">
        <v>904</v>
      </c>
      <c r="U74" s="676">
        <v>1</v>
      </c>
      <c r="V74" s="674">
        <f t="shared" si="44"/>
        <v>1.47</v>
      </c>
      <c r="W74" s="674"/>
      <c r="X74" s="676"/>
      <c r="Y74" s="674">
        <f t="shared" si="45"/>
        <v>0</v>
      </c>
      <c r="Z74" s="674"/>
      <c r="AA74" s="676"/>
      <c r="AB74" s="675">
        <f t="shared" si="46"/>
        <v>0</v>
      </c>
      <c r="AC74" s="701" t="s">
        <v>922</v>
      </c>
      <c r="AD74" s="676">
        <v>1</v>
      </c>
      <c r="AE74" s="674">
        <f t="shared" si="47"/>
        <v>1.4339999999999999</v>
      </c>
      <c r="AF74" s="674" t="s">
        <v>310</v>
      </c>
      <c r="AG74" s="676">
        <v>1</v>
      </c>
      <c r="AH74" s="674">
        <f t="shared" si="48"/>
        <v>1.284</v>
      </c>
      <c r="AI74" s="674" t="s">
        <v>317</v>
      </c>
      <c r="AJ74" s="676">
        <v>1</v>
      </c>
      <c r="AK74" s="674">
        <f t="shared" si="49"/>
        <v>2.6339999999999999</v>
      </c>
      <c r="AL74" s="674" t="s">
        <v>311</v>
      </c>
      <c r="AM74" s="676">
        <v>1</v>
      </c>
      <c r="AN74" s="675">
        <f t="shared" si="50"/>
        <v>1.224</v>
      </c>
    </row>
    <row r="75" spans="2:40" x14ac:dyDescent="0.3">
      <c r="B75" s="748" t="s">
        <v>900</v>
      </c>
      <c r="C75" s="739">
        <v>5.5</v>
      </c>
      <c r="D75" s="673">
        <v>0.85</v>
      </c>
      <c r="E75" s="673">
        <f t="shared" si="42"/>
        <v>4.6749999999999998</v>
      </c>
      <c r="F75" s="673"/>
      <c r="G75" s="673"/>
      <c r="H75" s="673"/>
      <c r="I75" s="738">
        <f t="shared" si="40"/>
        <v>4.6749999999999998</v>
      </c>
      <c r="J75" s="739">
        <v>5.46</v>
      </c>
      <c r="K75" s="673">
        <v>1.65</v>
      </c>
      <c r="L75" s="673">
        <f t="shared" si="41"/>
        <v>9.0090000000000003</v>
      </c>
      <c r="M75" s="673"/>
      <c r="N75" s="673"/>
      <c r="O75" s="673"/>
      <c r="P75" s="738">
        <f t="shared" si="43"/>
        <v>9.0090000000000003</v>
      </c>
      <c r="Q75" s="732">
        <f t="shared" si="23"/>
        <v>9.0090000000000003</v>
      </c>
      <c r="R75" s="673">
        <f t="shared" si="24"/>
        <v>3.3249999999999997</v>
      </c>
      <c r="S75" s="695">
        <f t="shared" si="51"/>
        <v>1.35</v>
      </c>
      <c r="T75" s="701" t="s">
        <v>903</v>
      </c>
      <c r="U75" s="676">
        <v>1</v>
      </c>
      <c r="V75" s="674">
        <f t="shared" si="44"/>
        <v>1.26</v>
      </c>
      <c r="W75" s="674"/>
      <c r="X75" s="676"/>
      <c r="Y75" s="674">
        <f t="shared" si="45"/>
        <v>0</v>
      </c>
      <c r="Z75" s="674"/>
      <c r="AA75" s="676"/>
      <c r="AB75" s="675">
        <f t="shared" si="46"/>
        <v>0</v>
      </c>
      <c r="AC75" s="701" t="s">
        <v>465</v>
      </c>
      <c r="AD75" s="676">
        <v>1</v>
      </c>
      <c r="AE75" s="674">
        <f t="shared" si="47"/>
        <v>0.09</v>
      </c>
      <c r="AF75" s="674"/>
      <c r="AG75" s="676"/>
      <c r="AH75" s="674">
        <f t="shared" si="48"/>
        <v>0</v>
      </c>
      <c r="AI75" s="674"/>
      <c r="AJ75" s="676"/>
      <c r="AK75" s="674">
        <f t="shared" si="49"/>
        <v>0</v>
      </c>
      <c r="AL75" s="674"/>
      <c r="AM75" s="676"/>
      <c r="AN75" s="675">
        <f t="shared" si="50"/>
        <v>0</v>
      </c>
    </row>
    <row r="76" spans="2:40" s="655" customFormat="1" x14ac:dyDescent="0.3">
      <c r="B76" s="750" t="s">
        <v>340</v>
      </c>
      <c r="C76" s="740"/>
      <c r="D76" s="680"/>
      <c r="E76" s="680">
        <f t="shared" si="42"/>
        <v>0</v>
      </c>
      <c r="F76" s="680"/>
      <c r="G76" s="680"/>
      <c r="H76" s="680"/>
      <c r="I76" s="741">
        <f t="shared" si="40"/>
        <v>0</v>
      </c>
      <c r="J76" s="740"/>
      <c r="K76" s="680"/>
      <c r="L76" s="680">
        <f t="shared" si="41"/>
        <v>0</v>
      </c>
      <c r="M76" s="680"/>
      <c r="N76" s="680"/>
      <c r="O76" s="680"/>
      <c r="P76" s="741">
        <f t="shared" si="43"/>
        <v>0</v>
      </c>
      <c r="Q76" s="733">
        <f t="shared" si="23"/>
        <v>0</v>
      </c>
      <c r="R76" s="680">
        <f t="shared" si="24"/>
        <v>0</v>
      </c>
      <c r="S76" s="696">
        <f t="shared" si="51"/>
        <v>0</v>
      </c>
      <c r="T76" s="702"/>
      <c r="U76" s="682"/>
      <c r="V76" s="681">
        <f t="shared" si="44"/>
        <v>0</v>
      </c>
      <c r="W76" s="681"/>
      <c r="X76" s="682"/>
      <c r="Y76" s="681">
        <f t="shared" si="45"/>
        <v>0</v>
      </c>
      <c r="Z76" s="681"/>
      <c r="AA76" s="682"/>
      <c r="AB76" s="683">
        <f t="shared" si="46"/>
        <v>0</v>
      </c>
      <c r="AC76" s="702"/>
      <c r="AD76" s="682"/>
      <c r="AE76" s="681">
        <f t="shared" si="47"/>
        <v>0</v>
      </c>
      <c r="AF76" s="681"/>
      <c r="AG76" s="682"/>
      <c r="AH76" s="681">
        <f t="shared" si="48"/>
        <v>0</v>
      </c>
      <c r="AI76" s="681"/>
      <c r="AJ76" s="682"/>
      <c r="AK76" s="681">
        <f t="shared" si="49"/>
        <v>0</v>
      </c>
      <c r="AL76" s="681"/>
      <c r="AM76" s="682"/>
      <c r="AN76" s="683">
        <f t="shared" si="50"/>
        <v>0</v>
      </c>
    </row>
    <row r="77" spans="2:40" ht="15" thickBot="1" x14ac:dyDescent="0.35">
      <c r="B77" s="751" t="s">
        <v>902</v>
      </c>
      <c r="C77" s="743">
        <v>14.08</v>
      </c>
      <c r="D77" s="687">
        <v>0</v>
      </c>
      <c r="E77" s="687">
        <f t="shared" si="42"/>
        <v>0</v>
      </c>
      <c r="F77" s="687"/>
      <c r="G77" s="687"/>
      <c r="H77" s="687"/>
      <c r="I77" s="744">
        <f t="shared" si="40"/>
        <v>0</v>
      </c>
      <c r="J77" s="743">
        <v>12.12</v>
      </c>
      <c r="K77" s="687">
        <v>2.5</v>
      </c>
      <c r="L77" s="687">
        <f t="shared" si="41"/>
        <v>30.299999999999997</v>
      </c>
      <c r="M77" s="687"/>
      <c r="N77" s="687"/>
      <c r="O77" s="687"/>
      <c r="P77" s="744">
        <f t="shared" si="43"/>
        <v>30.299999999999997</v>
      </c>
      <c r="Q77" s="734">
        <f>P77-S77</f>
        <v>26.729999999999997</v>
      </c>
      <c r="R77" s="687">
        <f>I77</f>
        <v>0</v>
      </c>
      <c r="S77" s="697">
        <f t="shared" si="51"/>
        <v>3.57</v>
      </c>
      <c r="T77" s="703" t="s">
        <v>907</v>
      </c>
      <c r="U77" s="692">
        <v>2</v>
      </c>
      <c r="V77" s="688">
        <f t="shared" si="44"/>
        <v>3.57</v>
      </c>
      <c r="W77" s="688"/>
      <c r="X77" s="692"/>
      <c r="Y77" s="688">
        <f t="shared" si="45"/>
        <v>0</v>
      </c>
      <c r="Z77" s="688"/>
      <c r="AA77" s="692"/>
      <c r="AB77" s="689">
        <f t="shared" si="46"/>
        <v>0</v>
      </c>
      <c r="AC77" s="703"/>
      <c r="AD77" s="692"/>
      <c r="AE77" s="688">
        <f t="shared" si="47"/>
        <v>0</v>
      </c>
      <c r="AF77" s="688"/>
      <c r="AG77" s="692"/>
      <c r="AH77" s="688">
        <f t="shared" si="48"/>
        <v>0</v>
      </c>
      <c r="AI77" s="688"/>
      <c r="AJ77" s="692"/>
      <c r="AK77" s="688">
        <f t="shared" si="49"/>
        <v>0</v>
      </c>
      <c r="AL77" s="688"/>
      <c r="AM77" s="692"/>
      <c r="AN77" s="689">
        <f t="shared" si="50"/>
        <v>0</v>
      </c>
    </row>
    <row r="78" spans="2:40" ht="15" thickBot="1" x14ac:dyDescent="0.35">
      <c r="B78" s="651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652"/>
      <c r="U78" s="652"/>
      <c r="V78" s="652"/>
      <c r="W78" s="652"/>
      <c r="X78" s="65"/>
      <c r="Y78" s="164"/>
      <c r="Z78" s="651"/>
      <c r="AA78" s="651"/>
      <c r="AB78" s="164"/>
      <c r="AC78" s="164"/>
      <c r="AD78" s="164"/>
      <c r="AE78" s="164"/>
      <c r="AF78" s="164"/>
      <c r="AG78" s="164"/>
      <c r="AH78" s="164"/>
      <c r="AI78" s="164"/>
      <c r="AJ78" s="164"/>
      <c r="AK78" s="164"/>
      <c r="AL78" s="164"/>
      <c r="AM78" s="164"/>
      <c r="AN78" s="164"/>
    </row>
    <row r="79" spans="2:40" ht="15" thickBot="1" x14ac:dyDescent="0.35">
      <c r="B79" s="981" t="s">
        <v>935</v>
      </c>
      <c r="C79" s="982"/>
      <c r="D79" s="982"/>
      <c r="E79" s="982"/>
      <c r="F79" s="982"/>
      <c r="G79" s="982"/>
      <c r="H79" s="982"/>
      <c r="I79" s="982"/>
      <c r="J79" s="982"/>
      <c r="K79" s="982"/>
      <c r="L79" s="982"/>
      <c r="M79" s="982"/>
      <c r="N79" s="982"/>
      <c r="O79" s="982"/>
      <c r="P79" s="982"/>
      <c r="Q79" s="982"/>
      <c r="R79" s="705">
        <f>R80+R81</f>
        <v>3787.3978000000002</v>
      </c>
      <c r="S79" s="706" t="s">
        <v>645</v>
      </c>
      <c r="T79" s="652"/>
      <c r="U79" s="652"/>
      <c r="V79" s="652"/>
      <c r="W79" s="652"/>
      <c r="X79" s="65"/>
      <c r="Y79" s="164"/>
      <c r="Z79" s="651"/>
      <c r="AA79" s="651"/>
      <c r="AB79" s="164"/>
      <c r="AC79" s="164"/>
      <c r="AD79" s="164"/>
      <c r="AE79" s="164"/>
      <c r="AF79" s="164"/>
      <c r="AG79" s="164"/>
      <c r="AH79" s="164"/>
      <c r="AI79" s="164"/>
      <c r="AJ79" s="164"/>
      <c r="AK79" s="164"/>
      <c r="AL79" s="164"/>
      <c r="AM79" s="164"/>
      <c r="AN79" s="164"/>
    </row>
    <row r="80" spans="2:40" ht="15" thickBot="1" x14ac:dyDescent="0.35">
      <c r="B80" s="981" t="s">
        <v>927</v>
      </c>
      <c r="C80" s="982"/>
      <c r="D80" s="982"/>
      <c r="E80" s="982"/>
      <c r="F80" s="982"/>
      <c r="G80" s="982"/>
      <c r="H80" s="982"/>
      <c r="I80" s="982"/>
      <c r="J80" s="982"/>
      <c r="K80" s="982"/>
      <c r="L80" s="982"/>
      <c r="M80" s="982"/>
      <c r="N80" s="982"/>
      <c r="O80" s="982"/>
      <c r="P80" s="982"/>
      <c r="Q80" s="982"/>
      <c r="R80" s="705">
        <f>SUM(R7:R78)</f>
        <v>3317.9083000000001</v>
      </c>
      <c r="S80" s="706" t="s">
        <v>645</v>
      </c>
    </row>
    <row r="81" spans="2:27" ht="15" thickBot="1" x14ac:dyDescent="0.35">
      <c r="B81" s="981" t="s">
        <v>937</v>
      </c>
      <c r="C81" s="982"/>
      <c r="D81" s="982"/>
      <c r="E81" s="982"/>
      <c r="F81" s="982"/>
      <c r="G81" s="982"/>
      <c r="H81" s="982"/>
      <c r="I81" s="982"/>
      <c r="J81" s="982"/>
      <c r="K81" s="982"/>
      <c r="L81" s="982"/>
      <c r="M81" s="982"/>
      <c r="N81" s="982"/>
      <c r="O81" s="982"/>
      <c r="P81" s="982"/>
      <c r="Q81" s="982"/>
      <c r="R81" s="705">
        <f>SUM(Q6:Q77)</f>
        <v>469.48950000000008</v>
      </c>
      <c r="S81" s="706" t="s">
        <v>645</v>
      </c>
    </row>
    <row r="82" spans="2:27" ht="15" thickBot="1" x14ac:dyDescent="0.35">
      <c r="C82" s="44"/>
      <c r="P82" s="981" t="s">
        <v>227</v>
      </c>
      <c r="Q82" s="982"/>
      <c r="R82" s="823">
        <f>R81-R83</f>
        <v>391.54350000000011</v>
      </c>
      <c r="S82" s="706" t="s">
        <v>645</v>
      </c>
    </row>
    <row r="83" spans="2:27" ht="15" thickBot="1" x14ac:dyDescent="0.35">
      <c r="B83" s="716" t="s">
        <v>923</v>
      </c>
      <c r="C83" s="717" t="s">
        <v>517</v>
      </c>
      <c r="D83" s="718" t="s">
        <v>875</v>
      </c>
      <c r="E83" s="719" t="s">
        <v>521</v>
      </c>
      <c r="P83" s="981" t="s">
        <v>789</v>
      </c>
      <c r="Q83" s="982"/>
      <c r="R83" s="823">
        <f>Q77+Q14+Q24+Q73+Q47+Q36</f>
        <v>77.945999999999984</v>
      </c>
      <c r="S83" s="706" t="s">
        <v>645</v>
      </c>
    </row>
    <row r="84" spans="2:27" x14ac:dyDescent="0.3">
      <c r="B84" s="712" t="s">
        <v>903</v>
      </c>
      <c r="C84" s="713">
        <v>0.6</v>
      </c>
      <c r="D84" s="714">
        <v>2.1</v>
      </c>
      <c r="E84" s="715">
        <f>C84*D84</f>
        <v>1.26</v>
      </c>
      <c r="Q84" s="176"/>
    </row>
    <row r="85" spans="2:27" x14ac:dyDescent="0.3">
      <c r="B85" s="677" t="s">
        <v>904</v>
      </c>
      <c r="C85" s="678">
        <v>0.7</v>
      </c>
      <c r="D85" s="728">
        <v>2.1</v>
      </c>
      <c r="E85" s="729">
        <f t="shared" ref="E85:E120" si="52">C85*D85</f>
        <v>1.47</v>
      </c>
      <c r="Q85" s="813"/>
    </row>
    <row r="86" spans="2:27" x14ac:dyDescent="0.3">
      <c r="B86" s="684" t="s">
        <v>905</v>
      </c>
      <c r="C86" s="679">
        <v>0.8</v>
      </c>
      <c r="D86" s="707">
        <v>2.1</v>
      </c>
      <c r="E86" s="708">
        <f t="shared" si="52"/>
        <v>1.6800000000000002</v>
      </c>
    </row>
    <row r="87" spans="2:27" x14ac:dyDescent="0.3">
      <c r="B87" s="677" t="s">
        <v>906</v>
      </c>
      <c r="C87" s="678">
        <v>0.8</v>
      </c>
      <c r="D87" s="728">
        <v>2.1</v>
      </c>
      <c r="E87" s="729">
        <f t="shared" si="52"/>
        <v>1.6800000000000002</v>
      </c>
      <c r="Q87" s="813"/>
    </row>
    <row r="88" spans="2:27" x14ac:dyDescent="0.3">
      <c r="B88" s="684" t="s">
        <v>907</v>
      </c>
      <c r="C88" s="679">
        <v>0.85</v>
      </c>
      <c r="D88" s="707">
        <v>2.1</v>
      </c>
      <c r="E88" s="708">
        <f t="shared" si="52"/>
        <v>1.7849999999999999</v>
      </c>
      <c r="Q88" s="813"/>
    </row>
    <row r="89" spans="2:27" x14ac:dyDescent="0.3">
      <c r="B89" s="677" t="s">
        <v>908</v>
      </c>
      <c r="C89" s="678">
        <v>0.9</v>
      </c>
      <c r="D89" s="728">
        <v>2.1</v>
      </c>
      <c r="E89" s="729">
        <f t="shared" si="52"/>
        <v>1.8900000000000001</v>
      </c>
      <c r="Q89" s="813"/>
    </row>
    <row r="90" spans="2:27" x14ac:dyDescent="0.3">
      <c r="B90" s="684" t="s">
        <v>909</v>
      </c>
      <c r="C90" s="679">
        <v>26.82</v>
      </c>
      <c r="D90" s="707">
        <v>7.44</v>
      </c>
      <c r="E90" s="708">
        <f t="shared" si="52"/>
        <v>199.54080000000002</v>
      </c>
      <c r="F90" s="654"/>
      <c r="G90" s="654"/>
      <c r="H90" s="654"/>
      <c r="I90" s="654"/>
      <c r="J90" s="654"/>
      <c r="K90" s="654"/>
      <c r="L90" s="654"/>
      <c r="M90" s="654"/>
      <c r="N90" s="654"/>
      <c r="O90" s="654"/>
      <c r="P90" s="654"/>
      <c r="Q90" s="654"/>
      <c r="R90" s="654"/>
      <c r="S90" s="654"/>
      <c r="T90" s="656"/>
      <c r="U90" s="656"/>
      <c r="V90" s="656"/>
      <c r="W90" s="656"/>
      <c r="X90" s="654"/>
      <c r="Y90" s="654"/>
      <c r="Z90" s="654"/>
      <c r="AA90" s="654"/>
    </row>
    <row r="91" spans="2:27" x14ac:dyDescent="0.3">
      <c r="B91" s="677" t="s">
        <v>910</v>
      </c>
      <c r="C91" s="678">
        <v>0.9</v>
      </c>
      <c r="D91" s="728">
        <v>2.1</v>
      </c>
      <c r="E91" s="729">
        <f t="shared" si="52"/>
        <v>1.8900000000000001</v>
      </c>
      <c r="F91" s="654"/>
      <c r="G91" s="654"/>
      <c r="H91" s="654"/>
      <c r="I91" s="654"/>
      <c r="J91" s="654"/>
      <c r="K91" s="654"/>
      <c r="L91" s="654"/>
      <c r="M91" s="654"/>
      <c r="N91" s="654"/>
      <c r="O91" s="654"/>
      <c r="P91" s="654"/>
      <c r="Q91" s="654"/>
      <c r="R91" s="654"/>
      <c r="S91" s="654"/>
      <c r="T91" s="656"/>
      <c r="U91" s="656"/>
      <c r="V91" s="656"/>
      <c r="W91" s="656"/>
      <c r="X91" s="654"/>
      <c r="Y91" s="654"/>
      <c r="Z91" s="654"/>
      <c r="AA91" s="654"/>
    </row>
    <row r="92" spans="2:27" x14ac:dyDescent="0.3">
      <c r="B92" s="684" t="s">
        <v>911</v>
      </c>
      <c r="C92" s="679">
        <v>0.96</v>
      </c>
      <c r="D92" s="707">
        <v>2.1</v>
      </c>
      <c r="E92" s="708">
        <f t="shared" si="52"/>
        <v>2.016</v>
      </c>
      <c r="F92" s="654"/>
      <c r="G92" s="654"/>
      <c r="H92" s="654"/>
      <c r="I92" s="654"/>
      <c r="J92" s="654"/>
      <c r="K92" s="654"/>
      <c r="L92" s="654"/>
      <c r="M92" s="654"/>
      <c r="N92" s="654"/>
      <c r="O92" s="654"/>
      <c r="P92" s="654"/>
      <c r="Q92" s="654"/>
      <c r="R92" s="654"/>
      <c r="S92" s="654"/>
      <c r="T92" s="656"/>
      <c r="U92" s="656"/>
      <c r="V92" s="656"/>
      <c r="W92" s="656"/>
      <c r="X92" s="654"/>
      <c r="Y92" s="654"/>
      <c r="Z92" s="654"/>
      <c r="AA92" s="654"/>
    </row>
    <row r="93" spans="2:27" x14ac:dyDescent="0.3">
      <c r="B93" s="677" t="s">
        <v>300</v>
      </c>
      <c r="C93" s="678">
        <v>2.35</v>
      </c>
      <c r="D93" s="728">
        <v>2.2000000000000002</v>
      </c>
      <c r="E93" s="729">
        <f t="shared" si="52"/>
        <v>5.1700000000000008</v>
      </c>
      <c r="F93" s="658"/>
      <c r="G93" s="658"/>
      <c r="H93" s="658"/>
      <c r="I93" s="658"/>
      <c r="J93" s="658"/>
      <c r="K93" s="658"/>
      <c r="L93" s="658"/>
      <c r="M93" s="658"/>
      <c r="N93" s="658"/>
      <c r="O93" s="658"/>
      <c r="P93" s="658"/>
      <c r="Q93" s="658"/>
      <c r="R93" s="658"/>
      <c r="S93" s="658"/>
      <c r="T93" s="657"/>
      <c r="U93" s="657"/>
      <c r="V93" s="657"/>
      <c r="W93" s="657"/>
      <c r="X93" s="657"/>
      <c r="Y93" s="654"/>
      <c r="Z93" s="654"/>
      <c r="AA93" s="654"/>
    </row>
    <row r="94" spans="2:27" x14ac:dyDescent="0.3">
      <c r="B94" s="684" t="s">
        <v>298</v>
      </c>
      <c r="C94" s="679">
        <v>1.4</v>
      </c>
      <c r="D94" s="707">
        <v>2.1</v>
      </c>
      <c r="E94" s="708">
        <f t="shared" si="52"/>
        <v>2.94</v>
      </c>
      <c r="F94" s="659"/>
      <c r="G94" s="659"/>
      <c r="H94" s="659"/>
      <c r="I94" s="659"/>
      <c r="J94" s="659"/>
      <c r="K94" s="659"/>
      <c r="L94" s="659"/>
      <c r="M94" s="659"/>
      <c r="N94" s="659"/>
      <c r="O94" s="659"/>
      <c r="P94" s="659"/>
      <c r="Q94" s="659"/>
      <c r="R94" s="659"/>
      <c r="S94" s="659"/>
      <c r="T94" s="659"/>
      <c r="U94" s="659"/>
      <c r="V94" s="657"/>
      <c r="W94" s="657"/>
      <c r="X94" s="657"/>
      <c r="Y94" s="654"/>
      <c r="Z94" s="654"/>
      <c r="AA94" s="654"/>
    </row>
    <row r="95" spans="2:27" x14ac:dyDescent="0.3">
      <c r="B95" s="677" t="s">
        <v>301</v>
      </c>
      <c r="C95" s="678">
        <v>7.5</v>
      </c>
      <c r="D95" s="728">
        <v>2.2999999999999998</v>
      </c>
      <c r="E95" s="729">
        <f t="shared" si="52"/>
        <v>17.25</v>
      </c>
      <c r="F95" s="660"/>
      <c r="G95" s="660"/>
      <c r="H95" s="660"/>
      <c r="I95" s="660"/>
      <c r="J95" s="660"/>
      <c r="K95" s="660"/>
      <c r="L95" s="660"/>
      <c r="M95" s="660"/>
      <c r="N95" s="660"/>
      <c r="O95" s="660"/>
      <c r="P95" s="660"/>
      <c r="Q95" s="660"/>
      <c r="R95" s="660"/>
      <c r="S95" s="660"/>
      <c r="T95" s="657"/>
      <c r="U95" s="657"/>
      <c r="V95" s="657"/>
      <c r="W95" s="657"/>
      <c r="X95" s="657"/>
      <c r="Y95" s="654"/>
      <c r="Z95" s="654"/>
      <c r="AA95" s="654"/>
    </row>
    <row r="96" spans="2:27" x14ac:dyDescent="0.3">
      <c r="B96" s="684" t="s">
        <v>286</v>
      </c>
      <c r="C96" s="679">
        <v>1.4</v>
      </c>
      <c r="D96" s="707">
        <v>2.1</v>
      </c>
      <c r="E96" s="708">
        <f t="shared" si="52"/>
        <v>2.94</v>
      </c>
      <c r="F96" s="660"/>
      <c r="G96" s="660"/>
      <c r="H96" s="660"/>
      <c r="I96" s="660"/>
      <c r="J96" s="660"/>
      <c r="K96" s="660"/>
      <c r="L96" s="660"/>
      <c r="M96" s="660"/>
      <c r="N96" s="660"/>
      <c r="O96" s="660"/>
      <c r="P96" s="660"/>
      <c r="Q96" s="660"/>
      <c r="R96" s="660"/>
      <c r="S96" s="660"/>
      <c r="T96" s="657"/>
      <c r="U96" s="657"/>
      <c r="V96" s="657"/>
      <c r="W96" s="657"/>
      <c r="X96" s="657"/>
      <c r="Y96" s="654"/>
      <c r="Z96" s="654"/>
      <c r="AA96" s="654"/>
    </row>
    <row r="97" spans="2:27" x14ac:dyDescent="0.3">
      <c r="B97" s="677" t="s">
        <v>287</v>
      </c>
      <c r="C97" s="678">
        <v>2.0499999999999998</v>
      </c>
      <c r="D97" s="728">
        <v>2.1</v>
      </c>
      <c r="E97" s="729">
        <f t="shared" si="52"/>
        <v>4.3049999999999997</v>
      </c>
      <c r="F97" s="660"/>
      <c r="G97" s="660"/>
      <c r="H97" s="660"/>
      <c r="I97" s="660"/>
      <c r="J97" s="660"/>
      <c r="K97" s="660"/>
      <c r="L97" s="660"/>
      <c r="M97" s="660"/>
      <c r="N97" s="660"/>
      <c r="O97" s="660"/>
      <c r="P97" s="660"/>
      <c r="Q97" s="660"/>
      <c r="R97" s="660"/>
      <c r="S97" s="660"/>
      <c r="T97" s="657"/>
      <c r="U97" s="657"/>
      <c r="V97" s="657"/>
      <c r="W97" s="657"/>
      <c r="X97" s="657"/>
      <c r="Y97" s="654"/>
      <c r="Z97" s="654"/>
      <c r="AA97" s="654"/>
    </row>
    <row r="98" spans="2:27" x14ac:dyDescent="0.3">
      <c r="B98" s="684" t="s">
        <v>299</v>
      </c>
      <c r="C98" s="679">
        <v>4.8499999999999996</v>
      </c>
      <c r="D98" s="707">
        <v>2.2000000000000002</v>
      </c>
      <c r="E98" s="708">
        <f t="shared" si="52"/>
        <v>10.67</v>
      </c>
      <c r="F98" s="660"/>
      <c r="G98" s="660"/>
      <c r="H98" s="660"/>
      <c r="I98" s="660"/>
      <c r="J98" s="660"/>
      <c r="K98" s="660"/>
      <c r="L98" s="660"/>
      <c r="M98" s="660"/>
      <c r="N98" s="660"/>
      <c r="O98" s="660"/>
      <c r="P98" s="660"/>
      <c r="Q98" s="660"/>
      <c r="R98" s="660"/>
      <c r="S98" s="660"/>
      <c r="T98" s="657"/>
      <c r="U98" s="657"/>
      <c r="V98" s="657"/>
      <c r="W98" s="657"/>
      <c r="X98" s="657"/>
      <c r="Y98" s="654"/>
      <c r="Z98" s="654"/>
      <c r="AA98" s="654"/>
    </row>
    <row r="99" spans="2:27" x14ac:dyDescent="0.3">
      <c r="B99" s="677" t="s">
        <v>912</v>
      </c>
      <c r="C99" s="678">
        <v>0.6</v>
      </c>
      <c r="D99" s="728">
        <v>1.6</v>
      </c>
      <c r="E99" s="729">
        <f t="shared" si="52"/>
        <v>0.96</v>
      </c>
      <c r="F99" s="660"/>
      <c r="G99" s="660"/>
      <c r="H99" s="660"/>
      <c r="I99" s="660"/>
      <c r="J99" s="660"/>
      <c r="K99" s="660"/>
      <c r="L99" s="660"/>
      <c r="M99" s="660"/>
      <c r="N99" s="660"/>
      <c r="O99" s="660"/>
      <c r="P99" s="660"/>
      <c r="Q99" s="660"/>
      <c r="R99" s="660"/>
      <c r="S99" s="660"/>
      <c r="T99" s="657"/>
      <c r="U99" s="657"/>
      <c r="V99" s="657"/>
      <c r="W99" s="657"/>
      <c r="X99" s="657"/>
      <c r="Y99" s="654"/>
      <c r="Z99" s="654"/>
      <c r="AA99" s="654"/>
    </row>
    <row r="100" spans="2:27" ht="15" thickBot="1" x14ac:dyDescent="0.35">
      <c r="B100" s="720" t="s">
        <v>913</v>
      </c>
      <c r="C100" s="721">
        <v>0.8</v>
      </c>
      <c r="D100" s="722">
        <v>2.1</v>
      </c>
      <c r="E100" s="723">
        <f t="shared" si="52"/>
        <v>1.6800000000000002</v>
      </c>
      <c r="F100" s="661"/>
      <c r="G100" s="661"/>
      <c r="H100" s="661"/>
      <c r="I100" s="661"/>
      <c r="J100" s="661"/>
      <c r="K100" s="661"/>
      <c r="L100" s="661"/>
      <c r="M100" s="661"/>
      <c r="N100" s="661"/>
      <c r="O100" s="661"/>
      <c r="P100" s="661"/>
      <c r="Q100" s="661"/>
      <c r="R100" s="661"/>
      <c r="S100" s="661"/>
      <c r="T100" s="657"/>
      <c r="U100" s="657"/>
      <c r="V100" s="657"/>
      <c r="W100" s="657"/>
      <c r="X100" s="657"/>
      <c r="Y100" s="654"/>
      <c r="Z100" s="654"/>
      <c r="AA100" s="654"/>
    </row>
    <row r="101" spans="2:27" ht="15" thickBot="1" x14ac:dyDescent="0.35">
      <c r="B101" s="725" t="s">
        <v>924</v>
      </c>
      <c r="C101" s="717" t="s">
        <v>517</v>
      </c>
      <c r="D101" s="726" t="s">
        <v>875</v>
      </c>
      <c r="E101" s="727" t="s">
        <v>521</v>
      </c>
      <c r="F101" s="661"/>
      <c r="G101" s="661"/>
      <c r="H101" s="661"/>
      <c r="I101" s="661"/>
      <c r="J101" s="661"/>
      <c r="K101" s="661"/>
      <c r="L101" s="661"/>
      <c r="M101" s="661"/>
      <c r="N101" s="661"/>
      <c r="O101" s="661"/>
      <c r="P101" s="661"/>
      <c r="Q101" s="661"/>
      <c r="R101" s="661"/>
      <c r="S101" s="661"/>
      <c r="T101" s="657"/>
      <c r="U101" s="657"/>
      <c r="V101" s="657"/>
      <c r="W101" s="657"/>
      <c r="X101" s="657"/>
      <c r="Y101" s="654"/>
      <c r="Z101" s="654"/>
      <c r="AA101" s="654"/>
    </row>
    <row r="102" spans="2:27" x14ac:dyDescent="0.3">
      <c r="B102" s="724" t="s">
        <v>914</v>
      </c>
      <c r="C102" s="713">
        <v>1.5</v>
      </c>
      <c r="D102" s="714">
        <v>1.2</v>
      </c>
      <c r="E102" s="715">
        <f t="shared" si="52"/>
        <v>1.7999999999999998</v>
      </c>
      <c r="F102" s="660"/>
      <c r="G102" s="660"/>
      <c r="H102" s="660"/>
      <c r="I102" s="660"/>
      <c r="J102" s="660"/>
      <c r="K102" s="660"/>
      <c r="L102" s="660"/>
      <c r="M102" s="660"/>
      <c r="N102" s="660"/>
      <c r="O102" s="660"/>
      <c r="P102" s="660"/>
      <c r="Q102" s="660"/>
      <c r="R102" s="660"/>
      <c r="S102" s="660"/>
      <c r="T102" s="657"/>
      <c r="U102" s="657"/>
      <c r="V102" s="657"/>
      <c r="W102" s="657"/>
      <c r="X102" s="657"/>
      <c r="Y102" s="654"/>
      <c r="Z102" s="654"/>
      <c r="AA102" s="654"/>
    </row>
    <row r="103" spans="2:27" x14ac:dyDescent="0.3">
      <c r="B103" s="677" t="s">
        <v>915</v>
      </c>
      <c r="C103" s="678">
        <v>1.845</v>
      </c>
      <c r="D103" s="728">
        <v>1.2</v>
      </c>
      <c r="E103" s="729">
        <f t="shared" si="52"/>
        <v>2.214</v>
      </c>
      <c r="F103" s="657"/>
      <c r="G103" s="657"/>
      <c r="H103" s="657"/>
      <c r="I103" s="657"/>
      <c r="J103" s="657"/>
      <c r="K103" s="657"/>
      <c r="L103" s="657"/>
      <c r="M103" s="657"/>
      <c r="N103" s="657"/>
      <c r="O103" s="657"/>
      <c r="P103" s="657"/>
      <c r="Q103" s="657"/>
      <c r="R103" s="657"/>
      <c r="S103" s="657"/>
      <c r="T103" s="657"/>
      <c r="U103" s="657"/>
      <c r="V103" s="657"/>
      <c r="W103" s="657"/>
      <c r="X103" s="657"/>
      <c r="Y103" s="654"/>
      <c r="Z103" s="654"/>
      <c r="AA103" s="654"/>
    </row>
    <row r="104" spans="2:27" x14ac:dyDescent="0.3">
      <c r="B104" s="685" t="s">
        <v>916</v>
      </c>
      <c r="C104" s="679">
        <v>1.21</v>
      </c>
      <c r="D104" s="707">
        <v>1.2</v>
      </c>
      <c r="E104" s="708">
        <f t="shared" si="52"/>
        <v>1.452</v>
      </c>
      <c r="F104" s="657"/>
      <c r="G104" s="657"/>
      <c r="H104" s="657"/>
      <c r="I104" s="657"/>
      <c r="J104" s="657"/>
      <c r="K104" s="657"/>
      <c r="L104" s="657"/>
      <c r="M104" s="657"/>
      <c r="N104" s="657"/>
      <c r="O104" s="657"/>
      <c r="P104" s="657"/>
      <c r="Q104" s="657"/>
      <c r="R104" s="657"/>
      <c r="S104" s="657"/>
      <c r="T104" s="657"/>
      <c r="U104" s="657"/>
      <c r="V104" s="662"/>
      <c r="W104" s="662"/>
      <c r="X104" s="657"/>
      <c r="Y104" s="654"/>
      <c r="Z104" s="654"/>
      <c r="AA104" s="654"/>
    </row>
    <row r="105" spans="2:27" x14ac:dyDescent="0.3">
      <c r="B105" s="677" t="s">
        <v>917</v>
      </c>
      <c r="C105" s="678">
        <v>1.05</v>
      </c>
      <c r="D105" s="728">
        <v>1.2</v>
      </c>
      <c r="E105" s="729">
        <f t="shared" si="52"/>
        <v>1.26</v>
      </c>
      <c r="F105" s="654"/>
      <c r="G105" s="654"/>
      <c r="H105" s="654"/>
      <c r="I105" s="654"/>
      <c r="J105" s="654"/>
      <c r="K105" s="654"/>
      <c r="L105" s="654"/>
      <c r="M105" s="654"/>
      <c r="N105" s="654"/>
      <c r="O105" s="654"/>
      <c r="P105" s="654"/>
      <c r="Q105" s="654"/>
      <c r="R105" s="654"/>
      <c r="S105" s="654"/>
      <c r="T105" s="656"/>
      <c r="U105" s="656"/>
      <c r="V105" s="656"/>
      <c r="W105" s="656"/>
      <c r="X105" s="654"/>
      <c r="Y105" s="654"/>
      <c r="Z105" s="654"/>
      <c r="AA105" s="654"/>
    </row>
    <row r="106" spans="2:27" x14ac:dyDescent="0.3">
      <c r="B106" s="685" t="s">
        <v>918</v>
      </c>
      <c r="C106" s="679">
        <v>1.2</v>
      </c>
      <c r="D106" s="707">
        <v>1.2</v>
      </c>
      <c r="E106" s="708">
        <f t="shared" si="52"/>
        <v>1.44</v>
      </c>
      <c r="F106" s="654"/>
      <c r="G106" s="654"/>
      <c r="H106" s="654"/>
      <c r="I106" s="654"/>
      <c r="J106" s="654"/>
      <c r="K106" s="654"/>
      <c r="L106" s="654"/>
      <c r="M106" s="654"/>
      <c r="N106" s="654"/>
      <c r="O106" s="654"/>
      <c r="P106" s="654"/>
      <c r="Q106" s="654"/>
      <c r="R106" s="654"/>
      <c r="S106" s="654"/>
      <c r="T106" s="656"/>
      <c r="U106" s="656"/>
      <c r="V106" s="656"/>
      <c r="W106" s="656"/>
      <c r="X106" s="654"/>
      <c r="Y106" s="654"/>
      <c r="Z106" s="654"/>
      <c r="AA106" s="654"/>
    </row>
    <row r="107" spans="2:27" x14ac:dyDescent="0.3">
      <c r="B107" s="677" t="s">
        <v>919</v>
      </c>
      <c r="C107" s="678">
        <v>4.8499999999999996</v>
      </c>
      <c r="D107" s="728">
        <v>0.3</v>
      </c>
      <c r="E107" s="729">
        <f t="shared" si="52"/>
        <v>1.4549999999999998</v>
      </c>
      <c r="F107" s="654"/>
      <c r="G107" s="654"/>
      <c r="H107" s="654"/>
      <c r="I107" s="654"/>
      <c r="J107" s="654"/>
      <c r="K107" s="654"/>
      <c r="L107" s="654"/>
      <c r="M107" s="654"/>
      <c r="N107" s="654"/>
      <c r="O107" s="654"/>
      <c r="P107" s="654"/>
      <c r="Q107" s="654"/>
      <c r="R107" s="654"/>
      <c r="S107" s="654"/>
      <c r="T107" s="656"/>
      <c r="U107" s="656"/>
      <c r="V107" s="656"/>
      <c r="W107" s="656"/>
      <c r="X107" s="654"/>
      <c r="Y107" s="654"/>
      <c r="Z107" s="654"/>
      <c r="AA107" s="654"/>
    </row>
    <row r="108" spans="2:27" x14ac:dyDescent="0.3">
      <c r="B108" s="685" t="s">
        <v>920</v>
      </c>
      <c r="C108" s="679">
        <v>1.2450000000000001</v>
      </c>
      <c r="D108" s="707">
        <v>1.2</v>
      </c>
      <c r="E108" s="708">
        <f t="shared" si="52"/>
        <v>1.494</v>
      </c>
      <c r="F108" s="654"/>
      <c r="G108" s="654"/>
      <c r="H108" s="654"/>
      <c r="I108" s="654"/>
      <c r="J108" s="654"/>
      <c r="K108" s="654"/>
      <c r="L108" s="654"/>
      <c r="M108" s="654"/>
      <c r="N108" s="654"/>
      <c r="O108" s="654"/>
      <c r="P108" s="654"/>
      <c r="Q108" s="654"/>
      <c r="R108" s="654"/>
      <c r="S108" s="654"/>
      <c r="T108" s="656"/>
      <c r="U108" s="656"/>
      <c r="V108" s="656"/>
      <c r="W108" s="656"/>
      <c r="X108" s="654"/>
      <c r="Y108" s="654"/>
      <c r="Z108" s="654"/>
      <c r="AA108" s="654"/>
    </row>
    <row r="109" spans="2:27" x14ac:dyDescent="0.3">
      <c r="B109" s="677" t="s">
        <v>921</v>
      </c>
      <c r="C109" s="678">
        <v>2.27</v>
      </c>
      <c r="D109" s="728">
        <v>1.2</v>
      </c>
      <c r="E109" s="729">
        <f t="shared" si="52"/>
        <v>2.7239999999999998</v>
      </c>
      <c r="F109" s="654"/>
      <c r="G109" s="654"/>
      <c r="H109" s="654"/>
      <c r="I109" s="654"/>
      <c r="J109" s="654"/>
      <c r="K109" s="654"/>
      <c r="L109" s="654"/>
      <c r="M109" s="654"/>
      <c r="N109" s="654"/>
      <c r="O109" s="654"/>
      <c r="P109" s="654"/>
      <c r="Q109" s="654"/>
      <c r="R109" s="654"/>
      <c r="S109" s="654"/>
      <c r="T109" s="656"/>
      <c r="U109" s="656"/>
      <c r="V109" s="656"/>
      <c r="W109" s="656"/>
      <c r="X109" s="654"/>
      <c r="Y109" s="654"/>
      <c r="Z109" s="654"/>
      <c r="AA109" s="654"/>
    </row>
    <row r="110" spans="2:27" x14ac:dyDescent="0.3">
      <c r="B110" s="685" t="s">
        <v>922</v>
      </c>
      <c r="C110" s="679">
        <v>1.1950000000000001</v>
      </c>
      <c r="D110" s="707">
        <v>1.2</v>
      </c>
      <c r="E110" s="708">
        <f t="shared" si="52"/>
        <v>1.4339999999999999</v>
      </c>
      <c r="F110" s="654"/>
      <c r="G110" s="654"/>
      <c r="H110" s="654"/>
      <c r="I110" s="654"/>
      <c r="J110" s="654"/>
      <c r="K110" s="654"/>
      <c r="L110" s="654"/>
      <c r="M110" s="654"/>
      <c r="N110" s="654"/>
      <c r="O110" s="654"/>
      <c r="P110" s="654"/>
      <c r="Q110" s="654"/>
      <c r="R110" s="654"/>
      <c r="S110" s="654"/>
      <c r="T110" s="656"/>
      <c r="U110" s="656"/>
      <c r="V110" s="656"/>
      <c r="W110" s="656"/>
      <c r="X110" s="654"/>
      <c r="Y110" s="654"/>
      <c r="Z110" s="654"/>
      <c r="AA110" s="654"/>
    </row>
    <row r="111" spans="2:27" x14ac:dyDescent="0.3">
      <c r="B111" s="677" t="s">
        <v>309</v>
      </c>
      <c r="C111" s="678">
        <v>1.17</v>
      </c>
      <c r="D111" s="728">
        <v>1.2</v>
      </c>
      <c r="E111" s="729">
        <f t="shared" si="52"/>
        <v>1.4039999999999999</v>
      </c>
      <c r="F111" s="654"/>
      <c r="G111" s="654"/>
      <c r="H111" s="654"/>
      <c r="I111" s="654"/>
      <c r="J111" s="654"/>
      <c r="K111" s="654"/>
      <c r="L111" s="654"/>
      <c r="M111" s="654"/>
      <c r="N111" s="654"/>
      <c r="O111" s="654"/>
      <c r="P111" s="654"/>
      <c r="Q111" s="654"/>
      <c r="R111" s="654"/>
      <c r="S111" s="654"/>
      <c r="T111" s="656"/>
      <c r="U111" s="656"/>
      <c r="V111" s="656"/>
      <c r="W111" s="656"/>
      <c r="X111" s="654"/>
      <c r="Y111" s="654"/>
      <c r="Z111" s="654"/>
      <c r="AA111" s="654"/>
    </row>
    <row r="112" spans="2:27" x14ac:dyDescent="0.3">
      <c r="B112" s="685" t="s">
        <v>310</v>
      </c>
      <c r="C112" s="679">
        <v>1.07</v>
      </c>
      <c r="D112" s="707">
        <v>1.2</v>
      </c>
      <c r="E112" s="708">
        <f t="shared" si="52"/>
        <v>1.284</v>
      </c>
    </row>
    <row r="113" spans="2:5" x14ac:dyDescent="0.3">
      <c r="B113" s="677" t="s">
        <v>317</v>
      </c>
      <c r="C113" s="678">
        <v>2.1949999999999998</v>
      </c>
      <c r="D113" s="728">
        <v>1.2</v>
      </c>
      <c r="E113" s="729">
        <f t="shared" si="52"/>
        <v>2.6339999999999999</v>
      </c>
    </row>
    <row r="114" spans="2:5" x14ac:dyDescent="0.3">
      <c r="B114" s="685" t="s">
        <v>311</v>
      </c>
      <c r="C114" s="679">
        <v>1.02</v>
      </c>
      <c r="D114" s="707">
        <v>1.2</v>
      </c>
      <c r="E114" s="708">
        <f t="shared" si="52"/>
        <v>1.224</v>
      </c>
    </row>
    <row r="115" spans="2:5" x14ac:dyDescent="0.3">
      <c r="B115" s="677" t="s">
        <v>465</v>
      </c>
      <c r="C115" s="678">
        <v>0.3</v>
      </c>
      <c r="D115" s="728">
        <v>0.3</v>
      </c>
      <c r="E115" s="729">
        <f t="shared" si="52"/>
        <v>0.09</v>
      </c>
    </row>
    <row r="116" spans="2:5" x14ac:dyDescent="0.3">
      <c r="B116" s="685" t="s">
        <v>318</v>
      </c>
      <c r="C116" s="679">
        <v>3.52</v>
      </c>
      <c r="D116" s="707">
        <v>1.2</v>
      </c>
      <c r="E116" s="708">
        <f t="shared" si="52"/>
        <v>4.2240000000000002</v>
      </c>
    </row>
    <row r="117" spans="2:5" x14ac:dyDescent="0.3">
      <c r="B117" s="677" t="s">
        <v>319</v>
      </c>
      <c r="C117" s="678">
        <v>1.92</v>
      </c>
      <c r="D117" s="728">
        <v>1.2</v>
      </c>
      <c r="E117" s="729">
        <f t="shared" si="52"/>
        <v>2.3039999999999998</v>
      </c>
    </row>
    <row r="118" spans="2:5" x14ac:dyDescent="0.3">
      <c r="B118" s="685" t="s">
        <v>312</v>
      </c>
      <c r="C118" s="679">
        <v>1.2849999999999999</v>
      </c>
      <c r="D118" s="707">
        <v>1.2</v>
      </c>
      <c r="E118" s="708">
        <f t="shared" si="52"/>
        <v>1.5419999999999998</v>
      </c>
    </row>
    <row r="119" spans="2:5" x14ac:dyDescent="0.3">
      <c r="B119" s="677" t="s">
        <v>313</v>
      </c>
      <c r="C119" s="678">
        <v>1.2050000000000001</v>
      </c>
      <c r="D119" s="728">
        <v>1.2</v>
      </c>
      <c r="E119" s="729">
        <f t="shared" si="52"/>
        <v>1.446</v>
      </c>
    </row>
    <row r="120" spans="2:5" ht="15" thickBot="1" x14ac:dyDescent="0.35">
      <c r="B120" s="686" t="s">
        <v>314</v>
      </c>
      <c r="C120" s="709">
        <v>1.1850000000000001</v>
      </c>
      <c r="D120" s="710">
        <v>1.2</v>
      </c>
      <c r="E120" s="711">
        <f t="shared" si="52"/>
        <v>1.4219999999999999</v>
      </c>
    </row>
    <row r="121" spans="2:5" x14ac:dyDescent="0.3">
      <c r="C121" s="44"/>
    </row>
    <row r="122" spans="2:5" x14ac:dyDescent="0.3">
      <c r="C122" s="44"/>
    </row>
    <row r="123" spans="2:5" x14ac:dyDescent="0.3">
      <c r="C123" s="44"/>
    </row>
    <row r="124" spans="2:5" x14ac:dyDescent="0.3">
      <c r="C124" s="44"/>
    </row>
    <row r="125" spans="2:5" x14ac:dyDescent="0.3">
      <c r="C125" s="44"/>
    </row>
    <row r="126" spans="2:5" x14ac:dyDescent="0.3">
      <c r="C126" s="44"/>
    </row>
    <row r="127" spans="2:5" x14ac:dyDescent="0.3">
      <c r="C127" s="44"/>
    </row>
  </sheetData>
  <mergeCells count="18">
    <mergeCell ref="P83:Q83"/>
    <mergeCell ref="B81:Q81"/>
    <mergeCell ref="B80:Q80"/>
    <mergeCell ref="B79:Q79"/>
    <mergeCell ref="J2:L2"/>
    <mergeCell ref="P82:Q82"/>
    <mergeCell ref="C1:I1"/>
    <mergeCell ref="M2:O2"/>
    <mergeCell ref="P2:P3"/>
    <mergeCell ref="J1:P1"/>
    <mergeCell ref="C2:E2"/>
    <mergeCell ref="F2:H2"/>
    <mergeCell ref="T2:AB2"/>
    <mergeCell ref="AC2:AN2"/>
    <mergeCell ref="I2:I3"/>
    <mergeCell ref="R2:R3"/>
    <mergeCell ref="S2:S3"/>
    <mergeCell ref="Q2:Q3"/>
  </mergeCells>
  <dataValidations disablePrompts="1" count="2">
    <dataValidation type="list" allowBlank="1" showInputMessage="1" showErrorMessage="1" sqref="T7:T77 Z7:Z77 W7:W77" xr:uid="{5E74FCD7-9786-4904-9AA6-52599107513E}">
      <formula1>$B$84:$B$100</formula1>
    </dataValidation>
    <dataValidation type="list" allowBlank="1" showInputMessage="1" showErrorMessage="1" sqref="AI7:AI77 AL7:AL77 AF7:AF77 AC7:AC77" xr:uid="{F84CDF13-3CC4-46CC-B58F-B22A20FD6D65}">
      <formula1>$B$102:$B$120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X46"/>
  <sheetViews>
    <sheetView topLeftCell="C1" zoomScale="85" zoomScaleNormal="85" workbookViewId="0">
      <selection activeCell="P22" sqref="P22"/>
    </sheetView>
  </sheetViews>
  <sheetFormatPr defaultRowHeight="14.4" x14ac:dyDescent="0.3"/>
  <cols>
    <col min="3" max="3" width="5.6640625" bestFit="1" customWidth="1"/>
    <col min="4" max="4" width="42" customWidth="1"/>
    <col min="5" max="6" width="6.6640625" bestFit="1" customWidth="1"/>
    <col min="7" max="7" width="5.6640625" bestFit="1" customWidth="1"/>
    <col min="8" max="10" width="9.6640625" customWidth="1"/>
    <col min="12" max="12" width="12.5546875" customWidth="1"/>
    <col min="14" max="14" width="9.5546875" bestFit="1" customWidth="1"/>
    <col min="16" max="16" width="9.77734375" customWidth="1"/>
  </cols>
  <sheetData>
    <row r="1" spans="2:24" ht="18" x14ac:dyDescent="0.35">
      <c r="D1" s="983" t="s">
        <v>331</v>
      </c>
      <c r="E1" s="984"/>
      <c r="F1" s="984"/>
      <c r="G1" s="984"/>
      <c r="H1" s="984"/>
      <c r="I1" s="984"/>
      <c r="J1" s="984"/>
    </row>
    <row r="2" spans="2:24" x14ac:dyDescent="0.3">
      <c r="J2" s="52"/>
    </row>
    <row r="3" spans="2:24" s="3" customFormat="1" x14ac:dyDescent="0.3">
      <c r="B3" s="5"/>
      <c r="C3" s="6"/>
      <c r="D3" s="6"/>
      <c r="E3" s="8" t="s">
        <v>127</v>
      </c>
      <c r="F3" s="8" t="s">
        <v>12</v>
      </c>
      <c r="G3" s="8" t="s">
        <v>12</v>
      </c>
      <c r="H3" s="8" t="s">
        <v>125</v>
      </c>
      <c r="I3" s="8" t="s">
        <v>42</v>
      </c>
      <c r="J3" s="52" t="s">
        <v>263</v>
      </c>
      <c r="K3" s="4"/>
      <c r="L3" s="845" t="s">
        <v>636</v>
      </c>
      <c r="M3" s="4"/>
      <c r="N3" s="9" t="s">
        <v>634</v>
      </c>
      <c r="O3" s="9">
        <v>1</v>
      </c>
      <c r="P3" s="9">
        <f>SUMIF(L5:L45,"=1",J5:J45)</f>
        <v>65.400929000000005</v>
      </c>
      <c r="Q3" s="4"/>
      <c r="R3" s="4"/>
      <c r="S3" s="4"/>
      <c r="T3" s="4"/>
      <c r="U3" s="4"/>
      <c r="V3" s="4"/>
      <c r="W3" s="4"/>
      <c r="X3" s="4"/>
    </row>
    <row r="4" spans="2:24" s="3" customFormat="1" ht="13.2" x14ac:dyDescent="0.25">
      <c r="B4" s="5"/>
      <c r="C4" s="6"/>
      <c r="D4" s="49" t="s">
        <v>5</v>
      </c>
      <c r="E4" s="20"/>
      <c r="F4" s="20"/>
      <c r="G4" s="20"/>
      <c r="H4" s="20"/>
      <c r="I4" s="20"/>
      <c r="J4" s="20"/>
      <c r="K4" s="4"/>
      <c r="L4" s="845"/>
      <c r="M4" s="4"/>
      <c r="N4" s="9" t="s">
        <v>632</v>
      </c>
      <c r="O4" s="9">
        <v>2</v>
      </c>
      <c r="P4" s="9">
        <f>SUMIF(L5:L45,"=2",J5:J45)</f>
        <v>59.980000000000004</v>
      </c>
      <c r="Q4" s="4"/>
      <c r="R4" s="4"/>
      <c r="S4" s="4"/>
      <c r="T4" s="4"/>
      <c r="U4" s="4"/>
      <c r="V4" s="4"/>
      <c r="W4" s="4"/>
      <c r="X4" s="4"/>
    </row>
    <row r="5" spans="2:24" s="3" customFormat="1" ht="13.2" x14ac:dyDescent="0.25">
      <c r="B5" s="5"/>
      <c r="C5" s="6"/>
      <c r="D5" s="47" t="s">
        <v>328</v>
      </c>
      <c r="E5" s="9">
        <v>2</v>
      </c>
      <c r="F5" s="9">
        <v>10.18</v>
      </c>
      <c r="G5" s="9">
        <v>5.95</v>
      </c>
      <c r="H5" s="9">
        <f t="shared" ref="H5:H28" si="0">G5*F5</f>
        <v>60.570999999999998</v>
      </c>
      <c r="I5" s="9">
        <f t="shared" ref="I5:I28" si="1">E5*H5</f>
        <v>121.142</v>
      </c>
      <c r="J5" s="14">
        <f>I5</f>
        <v>121.142</v>
      </c>
      <c r="K5" s="4"/>
      <c r="L5" s="9">
        <f>IF(H5&lt;5,1,IF(AND(5&lt;=H5,H5&lt;=10),2,IF(H5&gt;10,3,0)))</f>
        <v>3</v>
      </c>
      <c r="M5" s="4"/>
      <c r="N5" s="9" t="s">
        <v>633</v>
      </c>
      <c r="O5" s="9">
        <v>3</v>
      </c>
      <c r="P5" s="9">
        <f>SUMIF(L5:L45,"=3",J5:J45)</f>
        <v>1224.2715000000003</v>
      </c>
      <c r="Q5" s="4"/>
      <c r="R5" s="4"/>
      <c r="S5" s="4"/>
      <c r="T5" s="4"/>
      <c r="U5" s="4"/>
      <c r="V5" s="4"/>
      <c r="W5" s="4"/>
      <c r="X5" s="4"/>
    </row>
    <row r="6" spans="2:24" s="3" customFormat="1" ht="13.2" x14ac:dyDescent="0.25">
      <c r="B6" s="5"/>
      <c r="C6" s="6"/>
      <c r="D6" s="47" t="s">
        <v>235</v>
      </c>
      <c r="E6" s="9">
        <v>2</v>
      </c>
      <c r="F6" s="9">
        <v>9.85</v>
      </c>
      <c r="G6" s="9">
        <v>5.95</v>
      </c>
      <c r="H6" s="9">
        <f t="shared" si="0"/>
        <v>58.607500000000002</v>
      </c>
      <c r="I6" s="9">
        <f t="shared" si="1"/>
        <v>117.215</v>
      </c>
      <c r="J6" s="14">
        <f t="shared" ref="J6:J43" si="2">I6</f>
        <v>117.215</v>
      </c>
      <c r="K6" s="4"/>
      <c r="L6" s="9">
        <f t="shared" ref="L6:L46" si="3">IF(H6&lt;5,1,IF(AND(5&lt;=H6,H6&lt;=10),2,IF(H6&gt;10,3,0)))</f>
        <v>3</v>
      </c>
      <c r="M6" s="4"/>
      <c r="N6" s="985" t="s">
        <v>635</v>
      </c>
      <c r="O6" s="985"/>
      <c r="P6" s="9">
        <f>SUM(P3:P5)</f>
        <v>1349.6524290000002</v>
      </c>
      <c r="Q6" s="4"/>
      <c r="R6" s="4"/>
      <c r="S6" s="4"/>
      <c r="T6" s="4"/>
      <c r="U6" s="4"/>
      <c r="V6" s="4"/>
      <c r="W6" s="4"/>
      <c r="X6" s="4"/>
    </row>
    <row r="7" spans="2:24" s="3" customFormat="1" ht="13.2" x14ac:dyDescent="0.25">
      <c r="B7" s="5"/>
      <c r="C7" s="6"/>
      <c r="D7" s="36" t="s">
        <v>236</v>
      </c>
      <c r="E7" s="9">
        <v>2</v>
      </c>
      <c r="F7" s="9">
        <v>25</v>
      </c>
      <c r="G7" s="9">
        <v>1.6</v>
      </c>
      <c r="H7" s="9">
        <f t="shared" si="0"/>
        <v>40</v>
      </c>
      <c r="I7" s="9">
        <f t="shared" si="1"/>
        <v>80</v>
      </c>
      <c r="J7" s="14">
        <f>I7</f>
        <v>80</v>
      </c>
      <c r="K7" s="4"/>
      <c r="L7" s="9">
        <f t="shared" si="3"/>
        <v>3</v>
      </c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</row>
    <row r="8" spans="2:24" s="3" customFormat="1" ht="13.2" x14ac:dyDescent="0.25">
      <c r="B8" s="5"/>
      <c r="C8" s="6"/>
      <c r="D8" s="15" t="s">
        <v>329</v>
      </c>
      <c r="E8" s="9">
        <v>2</v>
      </c>
      <c r="F8" s="9">
        <v>3.4</v>
      </c>
      <c r="G8" s="9">
        <v>2</v>
      </c>
      <c r="H8" s="9">
        <f t="shared" si="0"/>
        <v>6.8</v>
      </c>
      <c r="I8" s="9">
        <f t="shared" si="1"/>
        <v>13.6</v>
      </c>
      <c r="J8" s="14">
        <f>I8</f>
        <v>13.6</v>
      </c>
      <c r="K8" s="4"/>
      <c r="L8" s="9">
        <f t="shared" si="3"/>
        <v>2</v>
      </c>
      <c r="M8" s="4"/>
      <c r="O8" s="4"/>
      <c r="P8" s="4"/>
      <c r="Q8" s="4"/>
      <c r="R8" s="4"/>
      <c r="S8" s="4"/>
      <c r="T8" s="4"/>
      <c r="U8" s="4"/>
      <c r="V8" s="4"/>
      <c r="W8" s="4"/>
      <c r="X8" s="4"/>
    </row>
    <row r="9" spans="2:24" s="3" customFormat="1" ht="13.2" x14ac:dyDescent="0.25">
      <c r="B9" s="5"/>
      <c r="C9" s="6"/>
      <c r="D9" s="35" t="s">
        <v>238</v>
      </c>
      <c r="E9" s="9">
        <v>2</v>
      </c>
      <c r="F9" s="9">
        <v>2.9</v>
      </c>
      <c r="G9" s="9">
        <v>4.8499999999999996</v>
      </c>
      <c r="H9" s="9">
        <f t="shared" si="0"/>
        <v>14.064999999999998</v>
      </c>
      <c r="I9" s="9">
        <f t="shared" si="1"/>
        <v>28.129999999999995</v>
      </c>
      <c r="J9" s="14">
        <f t="shared" si="2"/>
        <v>28.129999999999995</v>
      </c>
      <c r="K9" s="4"/>
      <c r="L9" s="9">
        <f t="shared" si="3"/>
        <v>3</v>
      </c>
      <c r="M9" s="4"/>
      <c r="O9" s="4"/>
      <c r="P9" s="4"/>
      <c r="Q9" s="4"/>
      <c r="R9" s="4"/>
      <c r="S9" s="4"/>
      <c r="T9" s="4"/>
      <c r="U9" s="4"/>
      <c r="V9" s="4"/>
      <c r="W9" s="4"/>
      <c r="X9" s="4"/>
    </row>
    <row r="10" spans="2:24" s="3" customFormat="1" ht="13.2" x14ac:dyDescent="0.25">
      <c r="B10" s="5"/>
      <c r="C10" s="6"/>
      <c r="D10" s="7" t="s">
        <v>239</v>
      </c>
      <c r="E10" s="9">
        <v>1</v>
      </c>
      <c r="F10" s="9">
        <v>4.8499999999999996</v>
      </c>
      <c r="G10" s="9">
        <v>5.95</v>
      </c>
      <c r="H10" s="9">
        <f t="shared" si="0"/>
        <v>28.857499999999998</v>
      </c>
      <c r="I10" s="9">
        <f t="shared" si="1"/>
        <v>28.857499999999998</v>
      </c>
      <c r="J10" s="14">
        <f t="shared" si="2"/>
        <v>28.857499999999998</v>
      </c>
      <c r="K10" s="4"/>
      <c r="L10" s="9">
        <f t="shared" si="3"/>
        <v>3</v>
      </c>
      <c r="M10" s="4"/>
      <c r="O10" s="4"/>
      <c r="P10" s="4"/>
      <c r="Q10" s="4"/>
      <c r="R10" s="4"/>
      <c r="S10" s="4"/>
      <c r="T10" s="4"/>
      <c r="U10" s="4"/>
      <c r="V10" s="4"/>
      <c r="W10" s="4"/>
      <c r="X10" s="4"/>
    </row>
    <row r="11" spans="2:24" s="3" customFormat="1" ht="13.2" x14ac:dyDescent="0.25">
      <c r="B11" s="5"/>
      <c r="C11" s="6"/>
      <c r="D11" s="36" t="s">
        <v>240</v>
      </c>
      <c r="E11" s="9">
        <v>4</v>
      </c>
      <c r="F11" s="9">
        <v>4.8499999999999996</v>
      </c>
      <c r="G11" s="9">
        <v>3.85</v>
      </c>
      <c r="H11" s="9">
        <f t="shared" si="0"/>
        <v>18.672499999999999</v>
      </c>
      <c r="I11" s="9">
        <f t="shared" si="1"/>
        <v>74.69</v>
      </c>
      <c r="J11" s="14">
        <f t="shared" si="2"/>
        <v>74.69</v>
      </c>
      <c r="K11" s="4"/>
      <c r="L11" s="9">
        <f t="shared" si="3"/>
        <v>3</v>
      </c>
      <c r="M11" s="4"/>
      <c r="O11" s="4"/>
      <c r="P11" s="4"/>
      <c r="Q11" s="4"/>
      <c r="R11" s="4"/>
      <c r="S11" s="4"/>
      <c r="T11" s="4"/>
      <c r="U11" s="4"/>
      <c r="V11" s="4"/>
      <c r="W11" s="4"/>
      <c r="X11" s="4"/>
    </row>
    <row r="12" spans="2:24" s="3" customFormat="1" ht="13.2" x14ac:dyDescent="0.25">
      <c r="B12" s="5"/>
      <c r="C12" s="6"/>
      <c r="D12" s="36" t="s">
        <v>241</v>
      </c>
      <c r="E12" s="9">
        <v>4</v>
      </c>
      <c r="F12" s="9">
        <v>12</v>
      </c>
      <c r="G12" s="9">
        <v>3.85</v>
      </c>
      <c r="H12" s="9">
        <f t="shared" si="0"/>
        <v>46.2</v>
      </c>
      <c r="I12" s="9">
        <f t="shared" si="1"/>
        <v>184.8</v>
      </c>
      <c r="J12" s="14">
        <f t="shared" si="2"/>
        <v>184.8</v>
      </c>
      <c r="K12" s="4"/>
      <c r="L12" s="9">
        <f t="shared" si="3"/>
        <v>3</v>
      </c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</row>
    <row r="13" spans="2:24" s="3" customFormat="1" ht="13.2" x14ac:dyDescent="0.25">
      <c r="B13" s="5"/>
      <c r="C13" s="6"/>
      <c r="D13" s="36" t="s">
        <v>241</v>
      </c>
      <c r="E13" s="9">
        <v>4</v>
      </c>
      <c r="F13" s="9">
        <v>1.3</v>
      </c>
      <c r="G13" s="9">
        <v>0.9</v>
      </c>
      <c r="H13" s="165">
        <f t="shared" si="0"/>
        <v>1.1700000000000002</v>
      </c>
      <c r="I13" s="9">
        <f t="shared" si="1"/>
        <v>4.6800000000000006</v>
      </c>
      <c r="J13" s="14">
        <f t="shared" si="2"/>
        <v>4.6800000000000006</v>
      </c>
      <c r="K13" s="4"/>
      <c r="L13" s="9">
        <f t="shared" si="3"/>
        <v>1</v>
      </c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</row>
    <row r="14" spans="2:24" s="3" customFormat="1" ht="13.2" x14ac:dyDescent="0.25">
      <c r="B14" s="5"/>
      <c r="C14" s="6"/>
      <c r="D14" s="15" t="s">
        <v>242</v>
      </c>
      <c r="E14" s="9">
        <v>4</v>
      </c>
      <c r="F14" s="9">
        <v>1.85</v>
      </c>
      <c r="G14" s="9">
        <v>1.95</v>
      </c>
      <c r="H14" s="165">
        <f t="shared" si="0"/>
        <v>3.6074999999999999</v>
      </c>
      <c r="I14" s="9">
        <f t="shared" si="1"/>
        <v>14.43</v>
      </c>
      <c r="J14" s="9">
        <f t="shared" si="2"/>
        <v>14.43</v>
      </c>
      <c r="K14" s="4"/>
      <c r="L14" s="9">
        <f t="shared" si="3"/>
        <v>1</v>
      </c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</row>
    <row r="15" spans="2:24" s="3" customFormat="1" ht="13.2" x14ac:dyDescent="0.25">
      <c r="B15" s="5"/>
      <c r="C15" s="6"/>
      <c r="D15" s="36" t="s">
        <v>243</v>
      </c>
      <c r="E15" s="9">
        <v>2</v>
      </c>
      <c r="F15" s="9">
        <v>4.8499999999999996</v>
      </c>
      <c r="G15" s="9">
        <v>3.85</v>
      </c>
      <c r="H15" s="9">
        <f t="shared" si="0"/>
        <v>18.672499999999999</v>
      </c>
      <c r="I15" s="9">
        <f t="shared" si="1"/>
        <v>37.344999999999999</v>
      </c>
      <c r="J15" s="9">
        <f t="shared" si="2"/>
        <v>37.344999999999999</v>
      </c>
      <c r="K15" s="4"/>
      <c r="L15" s="9">
        <f t="shared" si="3"/>
        <v>3</v>
      </c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</row>
    <row r="16" spans="2:24" s="3" customFormat="1" ht="13.2" x14ac:dyDescent="0.25">
      <c r="B16" s="5"/>
      <c r="C16" s="6"/>
      <c r="D16" s="36" t="s">
        <v>237</v>
      </c>
      <c r="E16" s="9">
        <v>2</v>
      </c>
      <c r="F16" s="9">
        <v>25.2</v>
      </c>
      <c r="G16" s="9">
        <v>1.6</v>
      </c>
      <c r="H16" s="9">
        <f t="shared" si="0"/>
        <v>40.32</v>
      </c>
      <c r="I16" s="9">
        <f t="shared" si="1"/>
        <v>80.64</v>
      </c>
      <c r="J16" s="9">
        <f t="shared" si="2"/>
        <v>80.64</v>
      </c>
      <c r="K16" s="4"/>
      <c r="L16" s="9">
        <f t="shared" si="3"/>
        <v>3</v>
      </c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</row>
    <row r="17" spans="2:24" s="3" customFormat="1" ht="13.2" x14ac:dyDescent="0.25">
      <c r="B17" s="5"/>
      <c r="C17" s="6"/>
      <c r="D17" s="15"/>
      <c r="E17" s="9">
        <v>2</v>
      </c>
      <c r="F17" s="9">
        <v>5.4</v>
      </c>
      <c r="G17" s="9">
        <v>2</v>
      </c>
      <c r="H17" s="9">
        <f t="shared" si="0"/>
        <v>10.8</v>
      </c>
      <c r="I17" s="9">
        <f t="shared" si="1"/>
        <v>21.6</v>
      </c>
      <c r="J17" s="9">
        <f t="shared" si="2"/>
        <v>21.6</v>
      </c>
      <c r="K17" s="4"/>
      <c r="L17" s="9">
        <f t="shared" si="3"/>
        <v>3</v>
      </c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</row>
    <row r="18" spans="2:24" s="3" customFormat="1" ht="13.2" x14ac:dyDescent="0.25">
      <c r="B18" s="5"/>
      <c r="C18" s="6"/>
      <c r="D18" s="5" t="s">
        <v>244</v>
      </c>
      <c r="E18" s="9">
        <v>2</v>
      </c>
      <c r="F18" s="9">
        <v>10.18</v>
      </c>
      <c r="G18" s="9">
        <v>5.95</v>
      </c>
      <c r="H18" s="9">
        <f t="shared" si="0"/>
        <v>60.570999999999998</v>
      </c>
      <c r="I18" s="9">
        <f t="shared" si="1"/>
        <v>121.142</v>
      </c>
      <c r="J18" s="9">
        <f t="shared" si="2"/>
        <v>121.142</v>
      </c>
      <c r="K18" s="4"/>
      <c r="L18" s="9">
        <f t="shared" si="3"/>
        <v>3</v>
      </c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</row>
    <row r="19" spans="2:24" s="3" customFormat="1" ht="13.2" x14ac:dyDescent="0.25">
      <c r="B19" s="5"/>
      <c r="C19" s="6"/>
      <c r="D19" s="36" t="s">
        <v>330</v>
      </c>
      <c r="E19" s="14">
        <v>2</v>
      </c>
      <c r="F19" s="9">
        <v>4.8499999999999996</v>
      </c>
      <c r="G19" s="9">
        <v>5.95</v>
      </c>
      <c r="H19" s="9">
        <f t="shared" si="0"/>
        <v>28.857499999999998</v>
      </c>
      <c r="I19" s="9">
        <f t="shared" si="1"/>
        <v>57.714999999999996</v>
      </c>
      <c r="J19" s="9">
        <f t="shared" si="2"/>
        <v>57.714999999999996</v>
      </c>
      <c r="K19" s="4"/>
      <c r="L19" s="9">
        <f t="shared" si="3"/>
        <v>3</v>
      </c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</row>
    <row r="20" spans="2:24" s="3" customFormat="1" ht="13.2" x14ac:dyDescent="0.25">
      <c r="B20" s="5"/>
      <c r="C20" s="6"/>
      <c r="D20" s="15" t="s">
        <v>273</v>
      </c>
      <c r="E20" s="9">
        <v>1</v>
      </c>
      <c r="F20" s="9">
        <v>4.8499999999999996</v>
      </c>
      <c r="G20" s="9">
        <v>6.1</v>
      </c>
      <c r="H20" s="9">
        <f t="shared" si="0"/>
        <v>29.584999999999997</v>
      </c>
      <c r="I20" s="9">
        <f t="shared" si="1"/>
        <v>29.584999999999997</v>
      </c>
      <c r="J20" s="9">
        <f t="shared" si="2"/>
        <v>29.584999999999997</v>
      </c>
      <c r="K20" s="4"/>
      <c r="L20" s="9">
        <f t="shared" si="3"/>
        <v>3</v>
      </c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</row>
    <row r="21" spans="2:24" s="3" customFormat="1" ht="13.2" x14ac:dyDescent="0.25">
      <c r="B21" s="5"/>
      <c r="C21" s="6"/>
      <c r="D21" s="35" t="s">
        <v>245</v>
      </c>
      <c r="E21" s="9">
        <v>4</v>
      </c>
      <c r="F21" s="9">
        <v>4.8499999999999996</v>
      </c>
      <c r="G21" s="9">
        <v>2.9</v>
      </c>
      <c r="H21" s="9">
        <f t="shared" si="0"/>
        <v>14.064999999999998</v>
      </c>
      <c r="I21" s="9">
        <f t="shared" si="1"/>
        <v>56.259999999999991</v>
      </c>
      <c r="J21" s="9">
        <f t="shared" si="2"/>
        <v>56.259999999999991</v>
      </c>
      <c r="K21" s="4"/>
      <c r="L21" s="9">
        <f t="shared" si="3"/>
        <v>3</v>
      </c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</row>
    <row r="22" spans="2:24" s="3" customFormat="1" ht="13.2" x14ac:dyDescent="0.25">
      <c r="B22" s="5"/>
      <c r="C22" s="6"/>
      <c r="D22" s="36" t="s">
        <v>246</v>
      </c>
      <c r="E22" s="9">
        <v>2</v>
      </c>
      <c r="F22" s="9">
        <v>2.35</v>
      </c>
      <c r="G22" s="9">
        <v>1.2</v>
      </c>
      <c r="H22" s="165">
        <f t="shared" si="0"/>
        <v>2.82</v>
      </c>
      <c r="I22" s="9">
        <f t="shared" si="1"/>
        <v>5.64</v>
      </c>
      <c r="J22" s="9">
        <f t="shared" si="2"/>
        <v>5.64</v>
      </c>
      <c r="K22" s="4"/>
      <c r="L22" s="9">
        <f t="shared" si="3"/>
        <v>1</v>
      </c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</row>
    <row r="23" spans="2:24" s="3" customFormat="1" ht="13.2" x14ac:dyDescent="0.25">
      <c r="B23" s="5"/>
      <c r="C23" s="6"/>
      <c r="D23" s="36" t="s">
        <v>247</v>
      </c>
      <c r="E23" s="9">
        <v>2</v>
      </c>
      <c r="F23" s="9">
        <v>27.2</v>
      </c>
      <c r="G23" s="9">
        <v>1.6</v>
      </c>
      <c r="H23" s="9">
        <f t="shared" si="0"/>
        <v>43.52</v>
      </c>
      <c r="I23" s="9">
        <f t="shared" si="1"/>
        <v>87.04</v>
      </c>
      <c r="J23" s="9">
        <f t="shared" si="2"/>
        <v>87.04</v>
      </c>
      <c r="K23" s="4"/>
      <c r="L23" s="9">
        <f t="shared" si="3"/>
        <v>3</v>
      </c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</row>
    <row r="24" spans="2:24" s="3" customFormat="1" ht="13.2" x14ac:dyDescent="0.25">
      <c r="B24" s="5"/>
      <c r="C24" s="6"/>
      <c r="D24" s="15"/>
      <c r="E24" s="9">
        <v>2</v>
      </c>
      <c r="F24" s="9">
        <v>2</v>
      </c>
      <c r="G24" s="9">
        <v>5.5</v>
      </c>
      <c r="H24" s="9">
        <f t="shared" si="0"/>
        <v>11</v>
      </c>
      <c r="I24" s="9">
        <f t="shared" si="1"/>
        <v>22</v>
      </c>
      <c r="J24" s="9">
        <f t="shared" si="2"/>
        <v>22</v>
      </c>
      <c r="K24" s="4"/>
      <c r="L24" s="9">
        <f t="shared" si="3"/>
        <v>3</v>
      </c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</row>
    <row r="25" spans="2:24" s="3" customFormat="1" ht="13.2" x14ac:dyDescent="0.25">
      <c r="B25" s="5"/>
      <c r="C25" s="6"/>
      <c r="D25" s="5" t="s">
        <v>248</v>
      </c>
      <c r="E25" s="9">
        <v>1</v>
      </c>
      <c r="F25" s="9">
        <v>2</v>
      </c>
      <c r="G25" s="9">
        <v>1.8</v>
      </c>
      <c r="H25" s="165">
        <f t="shared" si="0"/>
        <v>3.6</v>
      </c>
      <c r="I25" s="9">
        <f t="shared" si="1"/>
        <v>3.6</v>
      </c>
      <c r="J25" s="9">
        <f t="shared" si="2"/>
        <v>3.6</v>
      </c>
      <c r="K25" s="4"/>
      <c r="L25" s="9">
        <f t="shared" si="3"/>
        <v>1</v>
      </c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</row>
    <row r="26" spans="2:24" s="3" customFormat="1" ht="13.2" x14ac:dyDescent="0.25">
      <c r="B26" s="5"/>
      <c r="C26" s="6"/>
      <c r="D26" s="36" t="s">
        <v>249</v>
      </c>
      <c r="E26" s="9">
        <v>1</v>
      </c>
      <c r="F26" s="9">
        <v>2.6</v>
      </c>
      <c r="G26" s="9">
        <v>2</v>
      </c>
      <c r="H26" s="9">
        <f t="shared" si="0"/>
        <v>5.2</v>
      </c>
      <c r="I26" s="9">
        <f t="shared" si="1"/>
        <v>5.2</v>
      </c>
      <c r="J26" s="9">
        <f t="shared" si="2"/>
        <v>5.2</v>
      </c>
      <c r="K26" s="4"/>
      <c r="L26" s="9">
        <f t="shared" si="3"/>
        <v>2</v>
      </c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</row>
    <row r="27" spans="2:24" s="3" customFormat="1" ht="13.2" x14ac:dyDescent="0.25">
      <c r="B27" s="5"/>
      <c r="C27" s="6"/>
      <c r="D27" s="15"/>
      <c r="E27" s="9">
        <v>1</v>
      </c>
      <c r="F27" s="9">
        <v>4.8499999999999996</v>
      </c>
      <c r="G27" s="9">
        <v>4.5</v>
      </c>
      <c r="H27" s="9">
        <f t="shared" si="0"/>
        <v>21.824999999999999</v>
      </c>
      <c r="I27" s="9">
        <f t="shared" si="1"/>
        <v>21.824999999999999</v>
      </c>
      <c r="J27" s="9">
        <f t="shared" si="2"/>
        <v>21.824999999999999</v>
      </c>
      <c r="K27" s="4"/>
      <c r="L27" s="9">
        <f t="shared" si="3"/>
        <v>3</v>
      </c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</row>
    <row r="28" spans="2:24" s="3" customFormat="1" ht="13.2" x14ac:dyDescent="0.25">
      <c r="B28" s="5"/>
      <c r="C28" s="6"/>
      <c r="D28" s="15" t="s">
        <v>250</v>
      </c>
      <c r="E28" s="9">
        <v>2</v>
      </c>
      <c r="F28" s="9">
        <v>4.8499999999999996</v>
      </c>
      <c r="G28" s="9">
        <v>3.85</v>
      </c>
      <c r="H28" s="9">
        <f t="shared" si="0"/>
        <v>18.672499999999999</v>
      </c>
      <c r="I28" s="9">
        <f t="shared" si="1"/>
        <v>37.344999999999999</v>
      </c>
      <c r="J28" s="9">
        <f t="shared" si="2"/>
        <v>37.344999999999999</v>
      </c>
      <c r="K28" s="4"/>
      <c r="L28" s="9">
        <f t="shared" si="3"/>
        <v>3</v>
      </c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</row>
    <row r="29" spans="2:24" s="3" customFormat="1" ht="13.2" x14ac:dyDescent="0.25">
      <c r="B29" s="5"/>
      <c r="C29" s="6"/>
      <c r="D29" s="37" t="s">
        <v>7</v>
      </c>
      <c r="E29" s="20"/>
      <c r="F29" s="20"/>
      <c r="G29" s="20"/>
      <c r="H29" s="20"/>
      <c r="I29" s="20"/>
      <c r="J29" s="20"/>
      <c r="K29" s="4"/>
      <c r="L29" s="9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</row>
    <row r="30" spans="2:24" s="3" customFormat="1" ht="13.2" x14ac:dyDescent="0.25">
      <c r="B30" s="5"/>
      <c r="C30" s="6"/>
      <c r="D30" s="7" t="s">
        <v>243</v>
      </c>
      <c r="E30" s="9">
        <v>1</v>
      </c>
      <c r="F30" s="9">
        <v>4.84</v>
      </c>
      <c r="G30" s="9">
        <v>3.5</v>
      </c>
      <c r="H30" s="9">
        <f t="shared" ref="H30:H36" si="4">G30*F30</f>
        <v>16.939999999999998</v>
      </c>
      <c r="I30" s="9">
        <f t="shared" ref="I30:I36" si="5">E30*H30</f>
        <v>16.939999999999998</v>
      </c>
      <c r="J30" s="9">
        <f t="shared" si="2"/>
        <v>16.939999999999998</v>
      </c>
      <c r="K30" s="4"/>
      <c r="L30" s="9">
        <f t="shared" si="3"/>
        <v>3</v>
      </c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</row>
    <row r="31" spans="2:24" s="3" customFormat="1" ht="13.2" x14ac:dyDescent="0.25">
      <c r="B31" s="5"/>
      <c r="C31" s="6"/>
      <c r="D31" s="7" t="s">
        <v>251</v>
      </c>
      <c r="E31" s="9">
        <v>1</v>
      </c>
      <c r="F31" s="9">
        <v>1</v>
      </c>
      <c r="G31" s="9">
        <v>1.65</v>
      </c>
      <c r="H31" s="165">
        <f t="shared" si="4"/>
        <v>1.65</v>
      </c>
      <c r="I31" s="9">
        <f t="shared" si="5"/>
        <v>1.65</v>
      </c>
      <c r="J31" s="9">
        <f t="shared" si="2"/>
        <v>1.65</v>
      </c>
      <c r="K31" s="4"/>
      <c r="L31" s="9">
        <f t="shared" si="3"/>
        <v>1</v>
      </c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</row>
    <row r="32" spans="2:24" s="3" customFormat="1" ht="13.2" x14ac:dyDescent="0.25">
      <c r="B32" s="5"/>
      <c r="C32" s="6"/>
      <c r="D32" s="36" t="s">
        <v>252</v>
      </c>
      <c r="E32" s="9">
        <v>1</v>
      </c>
      <c r="F32" s="9">
        <v>2.8</v>
      </c>
      <c r="G32" s="9">
        <v>1.2</v>
      </c>
      <c r="H32" s="165">
        <f t="shared" si="4"/>
        <v>3.36</v>
      </c>
      <c r="I32" s="9">
        <f t="shared" si="5"/>
        <v>3.36</v>
      </c>
      <c r="J32" s="9">
        <f t="shared" si="2"/>
        <v>3.36</v>
      </c>
      <c r="K32" s="4"/>
      <c r="L32" s="9">
        <f t="shared" si="3"/>
        <v>1</v>
      </c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</row>
    <row r="33" spans="2:24" s="3" customFormat="1" ht="13.2" x14ac:dyDescent="0.25">
      <c r="B33" s="5"/>
      <c r="C33" s="6"/>
      <c r="D33" s="15"/>
      <c r="E33" s="9">
        <v>1</v>
      </c>
      <c r="F33" s="9">
        <v>1.2</v>
      </c>
      <c r="G33" s="9">
        <v>1.75</v>
      </c>
      <c r="H33" s="165">
        <f t="shared" si="4"/>
        <v>2.1</v>
      </c>
      <c r="I33" s="9">
        <f t="shared" si="5"/>
        <v>2.1</v>
      </c>
      <c r="J33" s="9">
        <f t="shared" si="2"/>
        <v>2.1</v>
      </c>
      <c r="K33" s="4"/>
      <c r="L33" s="9">
        <f t="shared" si="3"/>
        <v>1</v>
      </c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2:24" s="3" customFormat="1" ht="13.2" x14ac:dyDescent="0.25">
      <c r="B34" s="5"/>
      <c r="C34" s="6"/>
      <c r="D34" s="7" t="s">
        <v>253</v>
      </c>
      <c r="E34" s="9">
        <v>1</v>
      </c>
      <c r="F34" s="9">
        <v>2.35</v>
      </c>
      <c r="G34" s="9">
        <v>3.5</v>
      </c>
      <c r="H34" s="9">
        <f t="shared" si="4"/>
        <v>8.2249999999999996</v>
      </c>
      <c r="I34" s="9">
        <f t="shared" si="5"/>
        <v>8.2249999999999996</v>
      </c>
      <c r="J34" s="9">
        <f t="shared" si="2"/>
        <v>8.2249999999999996</v>
      </c>
      <c r="K34" s="4"/>
      <c r="L34" s="9">
        <f t="shared" si="3"/>
        <v>2</v>
      </c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2:24" s="3" customFormat="1" ht="13.2" x14ac:dyDescent="0.25">
      <c r="B35" s="5"/>
      <c r="C35" s="6"/>
      <c r="D35" s="7" t="s">
        <v>254</v>
      </c>
      <c r="E35" s="9">
        <v>1</v>
      </c>
      <c r="F35" s="9">
        <v>2.35</v>
      </c>
      <c r="G35" s="9">
        <v>3.5</v>
      </c>
      <c r="H35" s="9">
        <f t="shared" si="4"/>
        <v>8.2249999999999996</v>
      </c>
      <c r="I35" s="9">
        <f t="shared" si="5"/>
        <v>8.2249999999999996</v>
      </c>
      <c r="J35" s="9">
        <f t="shared" si="2"/>
        <v>8.2249999999999996</v>
      </c>
      <c r="K35" s="4"/>
      <c r="L35" s="9">
        <f t="shared" si="3"/>
        <v>2</v>
      </c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</row>
    <row r="36" spans="2:24" s="3" customFormat="1" ht="13.2" x14ac:dyDescent="0.25">
      <c r="B36" s="5"/>
      <c r="C36" s="6"/>
      <c r="D36" s="7" t="s">
        <v>255</v>
      </c>
      <c r="E36" s="9">
        <v>2</v>
      </c>
      <c r="F36" s="9">
        <v>2.35</v>
      </c>
      <c r="G36" s="9">
        <v>3.5</v>
      </c>
      <c r="H36" s="9">
        <f t="shared" si="4"/>
        <v>8.2249999999999996</v>
      </c>
      <c r="I36" s="9">
        <f t="shared" si="5"/>
        <v>16.45</v>
      </c>
      <c r="J36" s="9">
        <f t="shared" si="2"/>
        <v>16.45</v>
      </c>
      <c r="K36" s="4"/>
      <c r="L36" s="9">
        <f t="shared" si="3"/>
        <v>2</v>
      </c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2:24" s="3" customFormat="1" ht="13.2" x14ac:dyDescent="0.25">
      <c r="B37" s="5"/>
      <c r="C37" s="6"/>
      <c r="D37" s="37" t="s">
        <v>6</v>
      </c>
      <c r="E37" s="20"/>
      <c r="F37" s="20"/>
      <c r="G37" s="20"/>
      <c r="H37" s="20"/>
      <c r="I37" s="20"/>
      <c r="J37" s="20"/>
      <c r="K37" s="4"/>
      <c r="L37" s="9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</row>
    <row r="38" spans="2:24" s="11" customFormat="1" ht="13.2" x14ac:dyDescent="0.25">
      <c r="B38" s="31"/>
      <c r="C38" s="32"/>
      <c r="D38" s="50" t="s">
        <v>256</v>
      </c>
      <c r="E38" s="48">
        <v>1</v>
      </c>
      <c r="F38" s="14">
        <v>3.6</v>
      </c>
      <c r="G38" s="14">
        <v>2.2999999999999998</v>
      </c>
      <c r="H38" s="14">
        <f t="shared" ref="H38:H43" si="6">G38*F38</f>
        <v>8.2799999999999994</v>
      </c>
      <c r="I38" s="14">
        <f t="shared" ref="I38:I43" si="7">E38*H38</f>
        <v>8.2799999999999994</v>
      </c>
      <c r="J38" s="14">
        <f t="shared" si="2"/>
        <v>8.2799999999999994</v>
      </c>
      <c r="K38" s="13"/>
      <c r="L38" s="14">
        <f t="shared" si="3"/>
        <v>2</v>
      </c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</row>
    <row r="39" spans="2:24" s="11" customFormat="1" ht="13.2" x14ac:dyDescent="0.25">
      <c r="B39" s="31"/>
      <c r="C39" s="32"/>
      <c r="D39" s="51"/>
      <c r="E39" s="48">
        <v>1</v>
      </c>
      <c r="F39" s="14">
        <v>1.1000000000000001</v>
      </c>
      <c r="G39" s="14">
        <v>0.95</v>
      </c>
      <c r="H39" s="165">
        <f t="shared" si="6"/>
        <v>1.0449999999999999</v>
      </c>
      <c r="I39" s="14">
        <f t="shared" si="7"/>
        <v>1.0449999999999999</v>
      </c>
      <c r="J39" s="14">
        <f t="shared" si="2"/>
        <v>1.0449999999999999</v>
      </c>
      <c r="K39" s="13"/>
      <c r="L39" s="14">
        <f t="shared" si="3"/>
        <v>1</v>
      </c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</row>
    <row r="40" spans="2:24" s="3" customFormat="1" ht="13.2" x14ac:dyDescent="0.25">
      <c r="B40" s="5"/>
      <c r="C40" s="6"/>
      <c r="D40" s="15" t="s">
        <v>257</v>
      </c>
      <c r="E40" s="9">
        <v>1</v>
      </c>
      <c r="F40" s="9">
        <v>1</v>
      </c>
      <c r="G40" s="9">
        <v>1.3</v>
      </c>
      <c r="H40" s="165">
        <f t="shared" si="6"/>
        <v>1.3</v>
      </c>
      <c r="I40" s="9">
        <f t="shared" si="7"/>
        <v>1.3</v>
      </c>
      <c r="J40" s="9">
        <f t="shared" si="2"/>
        <v>1.3</v>
      </c>
      <c r="K40" s="4"/>
      <c r="L40" s="9">
        <f t="shared" si="3"/>
        <v>1</v>
      </c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</row>
    <row r="41" spans="2:24" s="3" customFormat="1" ht="13.2" x14ac:dyDescent="0.25">
      <c r="B41" s="5"/>
      <c r="C41" s="6"/>
      <c r="D41" s="36" t="s">
        <v>258</v>
      </c>
      <c r="E41" s="9">
        <v>1</v>
      </c>
      <c r="F41" s="9">
        <v>1</v>
      </c>
      <c r="G41" s="9">
        <v>1.7</v>
      </c>
      <c r="H41" s="165">
        <f t="shared" si="6"/>
        <v>1.7</v>
      </c>
      <c r="I41" s="9">
        <f t="shared" si="7"/>
        <v>1.7</v>
      </c>
      <c r="J41" s="9">
        <f t="shared" si="2"/>
        <v>1.7</v>
      </c>
      <c r="K41" s="4"/>
      <c r="L41" s="9">
        <f t="shared" si="3"/>
        <v>1</v>
      </c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2:24" s="3" customFormat="1" ht="13.2" x14ac:dyDescent="0.25">
      <c r="B42" s="5"/>
      <c r="C42" s="6"/>
      <c r="D42" s="29" t="s">
        <v>252</v>
      </c>
      <c r="E42" s="10">
        <v>1</v>
      </c>
      <c r="F42" s="9">
        <v>2.2000000000000002</v>
      </c>
      <c r="G42" s="9">
        <v>1.1499999999999999</v>
      </c>
      <c r="H42" s="165">
        <f t="shared" si="6"/>
        <v>2.5299999999999998</v>
      </c>
      <c r="I42" s="9">
        <f t="shared" si="7"/>
        <v>2.5299999999999998</v>
      </c>
      <c r="J42" s="9">
        <f t="shared" si="2"/>
        <v>2.5299999999999998</v>
      </c>
      <c r="K42" s="4"/>
      <c r="L42" s="9">
        <f t="shared" si="3"/>
        <v>1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2:24" s="3" customFormat="1" ht="13.2" x14ac:dyDescent="0.25">
      <c r="B43" s="5"/>
      <c r="C43" s="6"/>
      <c r="D43" s="30"/>
      <c r="E43" s="10">
        <v>1</v>
      </c>
      <c r="F43" s="9">
        <v>1.8</v>
      </c>
      <c r="G43" s="9">
        <v>1.1000000000000001</v>
      </c>
      <c r="H43" s="165">
        <f t="shared" si="6"/>
        <v>1.9800000000000002</v>
      </c>
      <c r="I43" s="9">
        <f t="shared" si="7"/>
        <v>1.9800000000000002</v>
      </c>
      <c r="J43" s="9">
        <f t="shared" si="2"/>
        <v>1.9800000000000002</v>
      </c>
      <c r="K43" s="4"/>
      <c r="L43" s="9">
        <f t="shared" si="3"/>
        <v>1</v>
      </c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2:24" s="3" customFormat="1" ht="13.2" x14ac:dyDescent="0.25">
      <c r="B44" s="5"/>
      <c r="C44" s="6"/>
      <c r="D44" s="37" t="s">
        <v>60</v>
      </c>
      <c r="E44" s="20"/>
      <c r="F44" s="20"/>
      <c r="G44" s="20"/>
      <c r="H44" s="20"/>
      <c r="I44" s="20"/>
      <c r="J44" s="20"/>
      <c r="K44" s="4"/>
      <c r="L44" s="9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2:24" s="11" customFormat="1" ht="13.2" x14ac:dyDescent="0.25">
      <c r="B45" s="31"/>
      <c r="C45" s="32"/>
      <c r="D45" s="50" t="s">
        <v>60</v>
      </c>
      <c r="E45" s="48">
        <v>5.0810000000000004</v>
      </c>
      <c r="F45" s="14">
        <v>1.83</v>
      </c>
      <c r="G45" s="14">
        <v>2.2999999999999998</v>
      </c>
      <c r="H45" s="165">
        <f>G45*F45</f>
        <v>4.2089999999999996</v>
      </c>
      <c r="I45" s="14">
        <f>E45*H45</f>
        <v>21.385929000000001</v>
      </c>
      <c r="J45" s="14">
        <f>I45</f>
        <v>21.385929000000001</v>
      </c>
      <c r="K45" s="13"/>
      <c r="L45" s="14">
        <f t="shared" si="3"/>
        <v>1</v>
      </c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</row>
    <row r="46" spans="2:24" x14ac:dyDescent="0.3">
      <c r="H46" s="40">
        <f>SUM(H5:H45)</f>
        <v>657.82850000000008</v>
      </c>
      <c r="I46" s="40">
        <f t="shared" ref="I46:J46" si="8">SUM(I5:I45)</f>
        <v>1349.6524290000002</v>
      </c>
      <c r="J46" s="40">
        <f t="shared" si="8"/>
        <v>1349.6524290000002</v>
      </c>
      <c r="L46" s="9">
        <f t="shared" si="3"/>
        <v>3</v>
      </c>
    </row>
  </sheetData>
  <mergeCells count="3">
    <mergeCell ref="D1:J1"/>
    <mergeCell ref="N6:O6"/>
    <mergeCell ref="L3:L4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48"/>
  <sheetViews>
    <sheetView topLeftCell="A2" workbookViewId="0">
      <pane xSplit="4" ySplit="2" topLeftCell="E23" activePane="bottomRight" state="frozen"/>
      <selection activeCell="A2" sqref="A2"/>
      <selection pane="topRight" activeCell="E2" sqref="E2"/>
      <selection pane="bottomLeft" activeCell="A4" sqref="A4"/>
      <selection pane="bottomRight" activeCell="F51" sqref="F51"/>
    </sheetView>
  </sheetViews>
  <sheetFormatPr defaultRowHeight="14.4" x14ac:dyDescent="0.3"/>
  <cols>
    <col min="3" max="3" width="5.6640625" bestFit="1" customWidth="1"/>
    <col min="4" max="4" width="42" customWidth="1"/>
    <col min="5" max="6" width="6.6640625" bestFit="1" customWidth="1"/>
    <col min="7" max="7" width="5.6640625" hidden="1" customWidth="1"/>
    <col min="8" max="8" width="6.6640625" hidden="1" customWidth="1"/>
    <col min="9" max="9" width="7.6640625" hidden="1" customWidth="1"/>
    <col min="10" max="11" width="0" hidden="1" customWidth="1"/>
    <col min="13" max="13" width="13.33203125" customWidth="1"/>
  </cols>
  <sheetData>
    <row r="1" spans="2:24" ht="18" x14ac:dyDescent="0.35">
      <c r="D1" s="983" t="s">
        <v>332</v>
      </c>
      <c r="E1" s="984"/>
      <c r="F1" s="984"/>
      <c r="G1" s="984"/>
      <c r="H1" s="984"/>
      <c r="I1" s="984"/>
      <c r="J1" s="984"/>
    </row>
    <row r="2" spans="2:24" x14ac:dyDescent="0.3">
      <c r="J2" s="52" t="s">
        <v>333</v>
      </c>
      <c r="K2" s="52" t="s">
        <v>334</v>
      </c>
      <c r="L2" s="52" t="s">
        <v>337</v>
      </c>
      <c r="M2" s="52" t="s">
        <v>338</v>
      </c>
    </row>
    <row r="3" spans="2:24" s="3" customFormat="1" ht="13.2" x14ac:dyDescent="0.25">
      <c r="B3" s="5"/>
      <c r="C3" s="6"/>
      <c r="D3" s="6"/>
      <c r="E3" s="8" t="s">
        <v>127</v>
      </c>
      <c r="F3" s="8" t="s">
        <v>12</v>
      </c>
      <c r="G3" s="8" t="s">
        <v>12</v>
      </c>
      <c r="H3" s="8" t="s">
        <v>125</v>
      </c>
      <c r="I3" s="8" t="s">
        <v>42</v>
      </c>
      <c r="J3" s="8" t="s">
        <v>42</v>
      </c>
      <c r="K3" s="8" t="s">
        <v>42</v>
      </c>
      <c r="L3" s="8" t="s">
        <v>42</v>
      </c>
      <c r="M3" s="8" t="s">
        <v>42</v>
      </c>
      <c r="N3" s="4"/>
      <c r="O3" s="4"/>
      <c r="P3" s="4"/>
      <c r="Q3" s="4"/>
      <c r="R3" s="4"/>
      <c r="S3" s="4"/>
      <c r="T3" s="4"/>
      <c r="U3" s="4"/>
      <c r="V3" s="4"/>
      <c r="W3" s="4"/>
      <c r="X3" s="4"/>
    </row>
    <row r="4" spans="2:24" s="3" customFormat="1" ht="13.2" x14ac:dyDescent="0.25">
      <c r="B4" s="5"/>
      <c r="C4" s="6"/>
      <c r="D4" s="49" t="s">
        <v>5</v>
      </c>
      <c r="E4" s="20"/>
      <c r="F4" s="20"/>
      <c r="G4" s="20"/>
      <c r="H4" s="20"/>
      <c r="I4" s="20"/>
      <c r="J4" s="20"/>
      <c r="K4" s="20"/>
      <c r="L4" s="20"/>
      <c r="M4" s="20"/>
      <c r="N4" s="4"/>
      <c r="O4" s="4"/>
      <c r="P4" s="4"/>
      <c r="Q4" s="4"/>
      <c r="R4" s="4"/>
      <c r="S4" s="4"/>
      <c r="T4" s="4"/>
      <c r="U4" s="4"/>
      <c r="V4" s="4"/>
      <c r="W4" s="4"/>
      <c r="X4" s="4"/>
    </row>
    <row r="5" spans="2:24" s="57" customFormat="1" ht="13.2" x14ac:dyDescent="0.25">
      <c r="B5" s="53"/>
      <c r="C5" s="54"/>
      <c r="D5" s="55" t="s">
        <v>328</v>
      </c>
      <c r="E5" s="45">
        <v>2</v>
      </c>
      <c r="F5" s="45">
        <v>10.18</v>
      </c>
      <c r="G5" s="45">
        <v>5.95</v>
      </c>
      <c r="H5" s="45">
        <f t="shared" ref="H5:H30" si="0">G5*F5</f>
        <v>60.570999999999998</v>
      </c>
      <c r="I5" s="45">
        <f t="shared" ref="I5:I30" si="1">E5*H5</f>
        <v>121.142</v>
      </c>
      <c r="J5" s="45">
        <f>I5</f>
        <v>121.142</v>
      </c>
      <c r="K5" s="45">
        <f t="shared" ref="K5:K45" si="2">I5</f>
        <v>121.142</v>
      </c>
      <c r="L5" s="45"/>
      <c r="M5" s="45">
        <f>L5</f>
        <v>0</v>
      </c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</row>
    <row r="6" spans="2:24" s="57" customFormat="1" ht="13.2" x14ac:dyDescent="0.25">
      <c r="B6" s="53"/>
      <c r="C6" s="54"/>
      <c r="D6" s="55" t="s">
        <v>235</v>
      </c>
      <c r="E6" s="45">
        <v>2</v>
      </c>
      <c r="F6" s="45">
        <v>9.85</v>
      </c>
      <c r="G6" s="45">
        <v>5.95</v>
      </c>
      <c r="H6" s="45">
        <f t="shared" si="0"/>
        <v>58.607500000000002</v>
      </c>
      <c r="I6" s="45">
        <f t="shared" si="1"/>
        <v>117.215</v>
      </c>
      <c r="J6" s="45">
        <f t="shared" ref="J6:J29" si="3">I6</f>
        <v>117.215</v>
      </c>
      <c r="K6" s="45">
        <f t="shared" si="2"/>
        <v>117.215</v>
      </c>
      <c r="L6" s="45"/>
      <c r="M6" s="45">
        <f t="shared" ref="M6:M45" si="4">L6</f>
        <v>0</v>
      </c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</row>
    <row r="7" spans="2:24" s="57" customFormat="1" ht="13.2" x14ac:dyDescent="0.25">
      <c r="B7" s="53"/>
      <c r="C7" s="54"/>
      <c r="D7" s="58" t="s">
        <v>236</v>
      </c>
      <c r="E7" s="45">
        <v>2</v>
      </c>
      <c r="F7" s="45">
        <v>25</v>
      </c>
      <c r="G7" s="45">
        <v>1.6</v>
      </c>
      <c r="H7" s="45">
        <f t="shared" si="0"/>
        <v>40</v>
      </c>
      <c r="I7" s="45">
        <f t="shared" si="1"/>
        <v>80</v>
      </c>
      <c r="J7" s="45">
        <f>I7</f>
        <v>80</v>
      </c>
      <c r="K7" s="45">
        <f t="shared" si="2"/>
        <v>80</v>
      </c>
      <c r="L7" s="45"/>
      <c r="M7" s="45">
        <f t="shared" si="4"/>
        <v>0</v>
      </c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</row>
    <row r="8" spans="2:24" s="57" customFormat="1" ht="13.2" x14ac:dyDescent="0.25">
      <c r="B8" s="53"/>
      <c r="C8" s="54"/>
      <c r="D8" s="59" t="s">
        <v>329</v>
      </c>
      <c r="E8" s="45">
        <v>2</v>
      </c>
      <c r="F8" s="45">
        <v>3.4</v>
      </c>
      <c r="G8" s="45">
        <v>2</v>
      </c>
      <c r="H8" s="45">
        <f t="shared" si="0"/>
        <v>6.8</v>
      </c>
      <c r="I8" s="45">
        <f t="shared" si="1"/>
        <v>13.6</v>
      </c>
      <c r="J8" s="45">
        <f>I8</f>
        <v>13.6</v>
      </c>
      <c r="K8" s="45">
        <f t="shared" si="2"/>
        <v>13.6</v>
      </c>
      <c r="L8" s="45"/>
      <c r="M8" s="45">
        <f t="shared" si="4"/>
        <v>0</v>
      </c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</row>
    <row r="9" spans="2:24" s="57" customFormat="1" ht="23.25" customHeight="1" x14ac:dyDescent="0.25">
      <c r="B9" s="53"/>
      <c r="C9" s="54"/>
      <c r="D9" s="60" t="s">
        <v>238</v>
      </c>
      <c r="E9" s="45">
        <v>2</v>
      </c>
      <c r="F9" s="45">
        <v>2.9</v>
      </c>
      <c r="G9" s="45">
        <v>4.8499999999999996</v>
      </c>
      <c r="H9" s="45">
        <f t="shared" si="0"/>
        <v>14.064999999999998</v>
      </c>
      <c r="I9" s="45">
        <f t="shared" si="1"/>
        <v>28.129999999999995</v>
      </c>
      <c r="J9" s="45">
        <f t="shared" si="3"/>
        <v>28.129999999999995</v>
      </c>
      <c r="K9" s="45">
        <f t="shared" si="2"/>
        <v>28.129999999999995</v>
      </c>
      <c r="L9" s="45"/>
      <c r="M9" s="45">
        <f t="shared" si="4"/>
        <v>0</v>
      </c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</row>
    <row r="10" spans="2:24" s="57" customFormat="1" ht="13.2" x14ac:dyDescent="0.25">
      <c r="B10" s="53"/>
      <c r="C10" s="54"/>
      <c r="D10" s="55" t="s">
        <v>239</v>
      </c>
      <c r="E10" s="45">
        <v>1</v>
      </c>
      <c r="F10" s="45">
        <v>4.8499999999999996</v>
      </c>
      <c r="G10" s="45">
        <v>5.95</v>
      </c>
      <c r="H10" s="45">
        <f t="shared" si="0"/>
        <v>28.857499999999998</v>
      </c>
      <c r="I10" s="45">
        <f t="shared" si="1"/>
        <v>28.857499999999998</v>
      </c>
      <c r="J10" s="45">
        <f t="shared" si="3"/>
        <v>28.857499999999998</v>
      </c>
      <c r="K10" s="45">
        <f t="shared" si="2"/>
        <v>28.857499999999998</v>
      </c>
      <c r="L10" s="45"/>
      <c r="M10" s="45">
        <f t="shared" si="4"/>
        <v>0</v>
      </c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</row>
    <row r="11" spans="2:24" s="3" customFormat="1" ht="13.2" x14ac:dyDescent="0.25">
      <c r="B11" s="5"/>
      <c r="C11" s="6"/>
      <c r="D11" s="36" t="s">
        <v>240</v>
      </c>
      <c r="E11" s="9">
        <v>4</v>
      </c>
      <c r="F11" s="9">
        <v>4.8499999999999996</v>
      </c>
      <c r="G11" s="9">
        <v>1.8</v>
      </c>
      <c r="H11" s="9">
        <f t="shared" si="0"/>
        <v>8.73</v>
      </c>
      <c r="I11" s="9">
        <f t="shared" si="1"/>
        <v>34.92</v>
      </c>
      <c r="J11" s="14">
        <f t="shared" si="3"/>
        <v>34.92</v>
      </c>
      <c r="K11" s="14">
        <f t="shared" si="2"/>
        <v>34.92</v>
      </c>
      <c r="L11" s="14"/>
      <c r="M11" s="14">
        <f t="shared" si="4"/>
        <v>0</v>
      </c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</row>
    <row r="12" spans="2:24" s="3" customFormat="1" ht="13.2" x14ac:dyDescent="0.25">
      <c r="B12" s="5"/>
      <c r="C12" s="6"/>
      <c r="D12" s="36"/>
      <c r="E12" s="9">
        <v>4</v>
      </c>
      <c r="F12" s="9">
        <v>4.8499999999999996</v>
      </c>
      <c r="G12" s="9">
        <f>(0.8+0.4)*2+0.2</f>
        <v>2.6000000000000005</v>
      </c>
      <c r="H12" s="9">
        <f t="shared" si="0"/>
        <v>12.610000000000001</v>
      </c>
      <c r="I12" s="9">
        <f t="shared" si="1"/>
        <v>50.440000000000005</v>
      </c>
      <c r="J12" s="14"/>
      <c r="K12" s="14">
        <f>I12</f>
        <v>50.440000000000005</v>
      </c>
      <c r="L12" s="14">
        <f>K12</f>
        <v>50.440000000000005</v>
      </c>
      <c r="M12" s="14">
        <f t="shared" si="4"/>
        <v>50.440000000000005</v>
      </c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</row>
    <row r="13" spans="2:24" s="3" customFormat="1" ht="13.2" x14ac:dyDescent="0.25">
      <c r="B13" s="5"/>
      <c r="C13" s="6"/>
      <c r="D13" s="36" t="s">
        <v>335</v>
      </c>
      <c r="E13" s="9">
        <v>4</v>
      </c>
      <c r="F13" s="9">
        <v>15.2</v>
      </c>
      <c r="G13" s="9">
        <v>1.8</v>
      </c>
      <c r="H13" s="9">
        <f t="shared" si="0"/>
        <v>27.36</v>
      </c>
      <c r="I13" s="9">
        <f t="shared" si="1"/>
        <v>109.44</v>
      </c>
      <c r="J13" s="14">
        <f t="shared" si="3"/>
        <v>109.44</v>
      </c>
      <c r="K13" s="14">
        <f t="shared" si="2"/>
        <v>109.44</v>
      </c>
      <c r="L13" s="14"/>
      <c r="M13" s="14">
        <f t="shared" si="4"/>
        <v>0</v>
      </c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</row>
    <row r="14" spans="2:24" s="3" customFormat="1" ht="13.2" x14ac:dyDescent="0.25">
      <c r="B14" s="5"/>
      <c r="C14" s="6"/>
      <c r="D14" s="36"/>
      <c r="E14" s="9">
        <v>2</v>
      </c>
      <c r="F14" s="9">
        <v>4.8499999999999996</v>
      </c>
      <c r="G14" s="9">
        <f>(0.8+0.4)*2+0.2</f>
        <v>2.6000000000000005</v>
      </c>
      <c r="H14" s="9">
        <f t="shared" si="0"/>
        <v>12.610000000000001</v>
      </c>
      <c r="I14" s="9">
        <f t="shared" si="1"/>
        <v>25.220000000000002</v>
      </c>
      <c r="J14" s="14"/>
      <c r="K14" s="14">
        <f>I14</f>
        <v>25.220000000000002</v>
      </c>
      <c r="L14" s="14">
        <f>K14</f>
        <v>25.220000000000002</v>
      </c>
      <c r="M14" s="14">
        <f t="shared" si="4"/>
        <v>25.220000000000002</v>
      </c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</row>
    <row r="15" spans="2:24" s="3" customFormat="1" ht="13.2" x14ac:dyDescent="0.25">
      <c r="B15" s="5"/>
      <c r="C15" s="6"/>
      <c r="D15" s="36" t="s">
        <v>243</v>
      </c>
      <c r="E15" s="9">
        <v>2</v>
      </c>
      <c r="F15" s="9">
        <v>4.8499999999999996</v>
      </c>
      <c r="G15" s="9">
        <v>1.8</v>
      </c>
      <c r="H15" s="9">
        <f t="shared" si="0"/>
        <v>8.73</v>
      </c>
      <c r="I15" s="9">
        <f t="shared" si="1"/>
        <v>17.46</v>
      </c>
      <c r="J15" s="9">
        <f t="shared" si="3"/>
        <v>17.46</v>
      </c>
      <c r="K15" s="9">
        <f t="shared" si="2"/>
        <v>17.46</v>
      </c>
      <c r="L15" s="9"/>
      <c r="M15" s="9">
        <f t="shared" si="4"/>
        <v>0</v>
      </c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</row>
    <row r="16" spans="2:24" s="3" customFormat="1" ht="13.2" x14ac:dyDescent="0.25">
      <c r="B16" s="5"/>
      <c r="C16" s="6"/>
      <c r="D16" s="36"/>
      <c r="E16" s="9">
        <v>2</v>
      </c>
      <c r="F16" s="9">
        <v>4.8499999999999996</v>
      </c>
      <c r="G16" s="9">
        <f>(0.8+0.4)*2+0.2</f>
        <v>2.6000000000000005</v>
      </c>
      <c r="H16" s="9">
        <f t="shared" si="0"/>
        <v>12.610000000000001</v>
      </c>
      <c r="I16" s="9">
        <f t="shared" si="1"/>
        <v>25.220000000000002</v>
      </c>
      <c r="J16" s="14"/>
      <c r="K16" s="14">
        <f>I16</f>
        <v>25.220000000000002</v>
      </c>
      <c r="L16" s="14">
        <f>K16</f>
        <v>25.220000000000002</v>
      </c>
      <c r="M16" s="14">
        <f t="shared" si="4"/>
        <v>25.220000000000002</v>
      </c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</row>
    <row r="17" spans="2:24" s="3" customFormat="1" ht="12" customHeight="1" x14ac:dyDescent="0.25">
      <c r="B17" s="5"/>
      <c r="C17" s="6"/>
      <c r="D17" s="36" t="s">
        <v>237</v>
      </c>
      <c r="E17" s="9">
        <v>2</v>
      </c>
      <c r="F17" s="9">
        <v>25.2</v>
      </c>
      <c r="G17" s="9">
        <v>1.6</v>
      </c>
      <c r="H17" s="9">
        <f t="shared" si="0"/>
        <v>40.32</v>
      </c>
      <c r="I17" s="9">
        <f t="shared" si="1"/>
        <v>80.64</v>
      </c>
      <c r="J17" s="9">
        <f t="shared" si="3"/>
        <v>80.64</v>
      </c>
      <c r="K17" s="9">
        <f t="shared" si="2"/>
        <v>80.64</v>
      </c>
      <c r="L17" s="9"/>
      <c r="M17" s="9">
        <f t="shared" si="4"/>
        <v>0</v>
      </c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</row>
    <row r="18" spans="2:24" s="3" customFormat="1" ht="13.2" x14ac:dyDescent="0.25">
      <c r="B18" s="5"/>
      <c r="C18" s="6"/>
      <c r="D18" s="15"/>
      <c r="E18" s="9">
        <v>2</v>
      </c>
      <c r="F18" s="9">
        <v>5.4</v>
      </c>
      <c r="G18" s="9">
        <v>2</v>
      </c>
      <c r="H18" s="9">
        <f t="shared" si="0"/>
        <v>10.8</v>
      </c>
      <c r="I18" s="9">
        <f t="shared" si="1"/>
        <v>21.6</v>
      </c>
      <c r="J18" s="9">
        <f t="shared" si="3"/>
        <v>21.6</v>
      </c>
      <c r="K18" s="9">
        <f t="shared" si="2"/>
        <v>21.6</v>
      </c>
      <c r="L18" s="9"/>
      <c r="M18" s="9">
        <f t="shared" si="4"/>
        <v>0</v>
      </c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</row>
    <row r="19" spans="2:24" s="57" customFormat="1" ht="13.2" x14ac:dyDescent="0.25">
      <c r="B19" s="53"/>
      <c r="C19" s="54"/>
      <c r="D19" s="53" t="s">
        <v>244</v>
      </c>
      <c r="E19" s="45">
        <v>2</v>
      </c>
      <c r="F19" s="45">
        <v>10.18</v>
      </c>
      <c r="G19" s="45">
        <v>5.95</v>
      </c>
      <c r="H19" s="45">
        <f t="shared" si="0"/>
        <v>60.570999999999998</v>
      </c>
      <c r="I19" s="45">
        <f t="shared" si="1"/>
        <v>121.142</v>
      </c>
      <c r="J19" s="45">
        <f t="shared" si="3"/>
        <v>121.142</v>
      </c>
      <c r="K19" s="45">
        <f t="shared" si="2"/>
        <v>121.142</v>
      </c>
      <c r="L19" s="45"/>
      <c r="M19" s="45">
        <f t="shared" si="4"/>
        <v>0</v>
      </c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</row>
    <row r="20" spans="2:24" s="57" customFormat="1" ht="13.2" x14ac:dyDescent="0.25">
      <c r="B20" s="53"/>
      <c r="C20" s="54"/>
      <c r="D20" s="58" t="s">
        <v>330</v>
      </c>
      <c r="E20" s="45">
        <v>2</v>
      </c>
      <c r="F20" s="45">
        <v>4.8499999999999996</v>
      </c>
      <c r="G20" s="45">
        <v>5.95</v>
      </c>
      <c r="H20" s="45">
        <f t="shared" si="0"/>
        <v>28.857499999999998</v>
      </c>
      <c r="I20" s="45">
        <f t="shared" si="1"/>
        <v>57.714999999999996</v>
      </c>
      <c r="J20" s="45">
        <f t="shared" si="3"/>
        <v>57.714999999999996</v>
      </c>
      <c r="K20" s="45">
        <f t="shared" si="2"/>
        <v>57.714999999999996</v>
      </c>
      <c r="L20" s="45"/>
      <c r="M20" s="45">
        <f t="shared" si="4"/>
        <v>0</v>
      </c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</row>
    <row r="21" spans="2:24" s="57" customFormat="1" ht="13.2" x14ac:dyDescent="0.25">
      <c r="B21" s="53"/>
      <c r="C21" s="54"/>
      <c r="D21" s="59" t="s">
        <v>273</v>
      </c>
      <c r="E21" s="45">
        <v>1</v>
      </c>
      <c r="F21" s="45">
        <v>4.8499999999999996</v>
      </c>
      <c r="G21" s="45">
        <v>6.1</v>
      </c>
      <c r="H21" s="45">
        <f t="shared" si="0"/>
        <v>29.584999999999997</v>
      </c>
      <c r="I21" s="45">
        <f t="shared" si="1"/>
        <v>29.584999999999997</v>
      </c>
      <c r="J21" s="45">
        <f t="shared" si="3"/>
        <v>29.584999999999997</v>
      </c>
      <c r="K21" s="45">
        <f t="shared" si="2"/>
        <v>29.584999999999997</v>
      </c>
      <c r="L21" s="45"/>
      <c r="M21" s="45">
        <f t="shared" si="4"/>
        <v>0</v>
      </c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</row>
    <row r="22" spans="2:24" s="57" customFormat="1" ht="25.5" customHeight="1" x14ac:dyDescent="0.25">
      <c r="B22" s="53"/>
      <c r="C22" s="54"/>
      <c r="D22" s="60" t="s">
        <v>245</v>
      </c>
      <c r="E22" s="45">
        <v>4</v>
      </c>
      <c r="F22" s="45">
        <v>4.8499999999999996</v>
      </c>
      <c r="G22" s="45">
        <v>2.9</v>
      </c>
      <c r="H22" s="45">
        <f t="shared" si="0"/>
        <v>14.064999999999998</v>
      </c>
      <c r="I22" s="45">
        <f t="shared" si="1"/>
        <v>56.259999999999991</v>
      </c>
      <c r="J22" s="45">
        <f t="shared" si="3"/>
        <v>56.259999999999991</v>
      </c>
      <c r="K22" s="45">
        <f t="shared" si="2"/>
        <v>56.259999999999991</v>
      </c>
      <c r="L22" s="45"/>
      <c r="M22" s="45">
        <f t="shared" si="4"/>
        <v>0</v>
      </c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</row>
    <row r="23" spans="2:24" s="57" customFormat="1" ht="13.2" x14ac:dyDescent="0.25">
      <c r="B23" s="53"/>
      <c r="C23" s="54"/>
      <c r="D23" s="58" t="s">
        <v>246</v>
      </c>
      <c r="E23" s="45">
        <v>2</v>
      </c>
      <c r="F23" s="45">
        <v>2.35</v>
      </c>
      <c r="G23" s="45">
        <v>1.2</v>
      </c>
      <c r="H23" s="45">
        <f t="shared" si="0"/>
        <v>2.82</v>
      </c>
      <c r="I23" s="45">
        <f t="shared" si="1"/>
        <v>5.64</v>
      </c>
      <c r="J23" s="45">
        <f t="shared" si="3"/>
        <v>5.64</v>
      </c>
      <c r="K23" s="45">
        <f t="shared" si="2"/>
        <v>5.64</v>
      </c>
      <c r="L23" s="45"/>
      <c r="M23" s="45">
        <f t="shared" si="4"/>
        <v>0</v>
      </c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</row>
    <row r="24" spans="2:24" s="3" customFormat="1" ht="13.2" x14ac:dyDescent="0.25">
      <c r="B24" s="5"/>
      <c r="C24" s="6"/>
      <c r="D24" s="36" t="s">
        <v>247</v>
      </c>
      <c r="E24" s="9">
        <v>1</v>
      </c>
      <c r="F24" s="9">
        <v>10</v>
      </c>
      <c r="G24" s="9">
        <v>4.8499999999999996</v>
      </c>
      <c r="H24" s="9">
        <f t="shared" si="0"/>
        <v>48.5</v>
      </c>
      <c r="I24" s="9">
        <f t="shared" si="1"/>
        <v>48.5</v>
      </c>
      <c r="J24" s="9">
        <f t="shared" si="3"/>
        <v>48.5</v>
      </c>
      <c r="K24" s="9">
        <f t="shared" si="2"/>
        <v>48.5</v>
      </c>
      <c r="L24" s="9"/>
      <c r="M24" s="9">
        <f t="shared" si="4"/>
        <v>0</v>
      </c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</row>
    <row r="25" spans="2:24" s="3" customFormat="1" ht="13.2" x14ac:dyDescent="0.25">
      <c r="B25" s="5"/>
      <c r="C25" s="6"/>
      <c r="D25" s="36" t="s">
        <v>336</v>
      </c>
      <c r="E25" s="9">
        <v>1</v>
      </c>
      <c r="F25" s="9">
        <v>8</v>
      </c>
      <c r="G25" s="9">
        <v>4.8499999999999996</v>
      </c>
      <c r="H25" s="9">
        <f t="shared" si="0"/>
        <v>38.799999999999997</v>
      </c>
      <c r="I25" s="9">
        <f t="shared" si="1"/>
        <v>38.799999999999997</v>
      </c>
      <c r="J25" s="9">
        <f t="shared" si="3"/>
        <v>38.799999999999997</v>
      </c>
      <c r="K25" s="9">
        <f t="shared" si="2"/>
        <v>38.799999999999997</v>
      </c>
      <c r="L25" s="9"/>
      <c r="M25" s="9">
        <f t="shared" si="4"/>
        <v>0</v>
      </c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</row>
    <row r="26" spans="2:24" s="57" customFormat="1" ht="13.2" x14ac:dyDescent="0.25">
      <c r="B26" s="53"/>
      <c r="C26" s="54"/>
      <c r="D26" s="53" t="s">
        <v>248</v>
      </c>
      <c r="E26" s="45">
        <v>1</v>
      </c>
      <c r="F26" s="45">
        <v>2</v>
      </c>
      <c r="G26" s="45">
        <v>1.8</v>
      </c>
      <c r="H26" s="45">
        <f t="shared" si="0"/>
        <v>3.6</v>
      </c>
      <c r="I26" s="45">
        <f t="shared" si="1"/>
        <v>3.6</v>
      </c>
      <c r="J26" s="45">
        <f t="shared" si="3"/>
        <v>3.6</v>
      </c>
      <c r="K26" s="45">
        <f t="shared" si="2"/>
        <v>3.6</v>
      </c>
      <c r="L26" s="45"/>
      <c r="M26" s="45">
        <f t="shared" si="4"/>
        <v>0</v>
      </c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</row>
    <row r="27" spans="2:24" s="57" customFormat="1" ht="13.2" x14ac:dyDescent="0.25">
      <c r="B27" s="53"/>
      <c r="C27" s="54"/>
      <c r="D27" s="58" t="s">
        <v>249</v>
      </c>
      <c r="E27" s="45">
        <v>1</v>
      </c>
      <c r="F27" s="45">
        <v>2.6</v>
      </c>
      <c r="G27" s="45">
        <v>2</v>
      </c>
      <c r="H27" s="45">
        <f t="shared" si="0"/>
        <v>5.2</v>
      </c>
      <c r="I27" s="45">
        <f t="shared" si="1"/>
        <v>5.2</v>
      </c>
      <c r="J27" s="45">
        <f t="shared" si="3"/>
        <v>5.2</v>
      </c>
      <c r="K27" s="45">
        <f t="shared" si="2"/>
        <v>5.2</v>
      </c>
      <c r="L27" s="45"/>
      <c r="M27" s="45">
        <f t="shared" si="4"/>
        <v>0</v>
      </c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</row>
    <row r="28" spans="2:24" s="57" customFormat="1" ht="13.2" x14ac:dyDescent="0.25">
      <c r="B28" s="53"/>
      <c r="C28" s="54"/>
      <c r="D28" s="59"/>
      <c r="E28" s="45">
        <v>1</v>
      </c>
      <c r="F28" s="45">
        <v>4.8499999999999996</v>
      </c>
      <c r="G28" s="45">
        <v>4.5</v>
      </c>
      <c r="H28" s="45">
        <f t="shared" si="0"/>
        <v>21.824999999999999</v>
      </c>
      <c r="I28" s="45">
        <f t="shared" si="1"/>
        <v>21.824999999999999</v>
      </c>
      <c r="J28" s="45">
        <f t="shared" si="3"/>
        <v>21.824999999999999</v>
      </c>
      <c r="K28" s="45">
        <f t="shared" si="2"/>
        <v>21.824999999999999</v>
      </c>
      <c r="L28" s="45"/>
      <c r="M28" s="45">
        <f t="shared" si="4"/>
        <v>0</v>
      </c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</row>
    <row r="29" spans="2:24" s="3" customFormat="1" ht="13.2" x14ac:dyDescent="0.25">
      <c r="B29" s="5"/>
      <c r="C29" s="6"/>
      <c r="D29" s="15" t="s">
        <v>250</v>
      </c>
      <c r="E29" s="9">
        <v>2</v>
      </c>
      <c r="F29" s="9">
        <v>4.8499999999999996</v>
      </c>
      <c r="G29" s="9">
        <v>1.8</v>
      </c>
      <c r="H29" s="9">
        <f t="shared" si="0"/>
        <v>8.73</v>
      </c>
      <c r="I29" s="9">
        <f t="shared" si="1"/>
        <v>17.46</v>
      </c>
      <c r="J29" s="9">
        <f t="shared" si="3"/>
        <v>17.46</v>
      </c>
      <c r="K29" s="9">
        <f t="shared" si="2"/>
        <v>17.46</v>
      </c>
      <c r="L29" s="9"/>
      <c r="M29" s="9">
        <f t="shared" si="4"/>
        <v>0</v>
      </c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</row>
    <row r="30" spans="2:24" s="3" customFormat="1" ht="13.2" x14ac:dyDescent="0.25">
      <c r="B30" s="5"/>
      <c r="C30" s="6"/>
      <c r="D30" s="36"/>
      <c r="E30" s="9">
        <v>2</v>
      </c>
      <c r="F30" s="9">
        <v>4.8499999999999996</v>
      </c>
      <c r="G30" s="9">
        <f>(0.8+0.4)*2+0.2</f>
        <v>2.6000000000000005</v>
      </c>
      <c r="H30" s="9">
        <f t="shared" si="0"/>
        <v>12.610000000000001</v>
      </c>
      <c r="I30" s="9">
        <f t="shared" si="1"/>
        <v>25.220000000000002</v>
      </c>
      <c r="J30" s="14"/>
      <c r="K30" s="14">
        <f>I30</f>
        <v>25.220000000000002</v>
      </c>
      <c r="L30" s="14">
        <f>K30</f>
        <v>25.220000000000002</v>
      </c>
      <c r="M30" s="14">
        <f t="shared" si="4"/>
        <v>25.220000000000002</v>
      </c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</row>
    <row r="31" spans="2:24" s="3" customFormat="1" ht="13.2" x14ac:dyDescent="0.25">
      <c r="B31" s="5"/>
      <c r="C31" s="6"/>
      <c r="D31" s="64" t="s">
        <v>7</v>
      </c>
      <c r="E31" s="20"/>
      <c r="F31" s="20"/>
      <c r="G31" s="20"/>
      <c r="H31" s="20"/>
      <c r="I31" s="20"/>
      <c r="J31" s="20"/>
      <c r="K31" s="20">
        <f t="shared" si="2"/>
        <v>0</v>
      </c>
      <c r="L31" s="20"/>
      <c r="M31" s="20">
        <f t="shared" si="4"/>
        <v>0</v>
      </c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</row>
    <row r="32" spans="2:24" s="57" customFormat="1" ht="13.2" x14ac:dyDescent="0.25">
      <c r="B32" s="53"/>
      <c r="C32" s="54"/>
      <c r="D32" s="55" t="s">
        <v>243</v>
      </c>
      <c r="E32" s="45">
        <v>1</v>
      </c>
      <c r="F32" s="45">
        <v>4.84</v>
      </c>
      <c r="G32" s="45">
        <v>3.5</v>
      </c>
      <c r="H32" s="45">
        <f t="shared" ref="H32:H38" si="5">G32*F32</f>
        <v>16.939999999999998</v>
      </c>
      <c r="I32" s="45">
        <f t="shared" ref="I32:I38" si="6">E32*H32</f>
        <v>16.939999999999998</v>
      </c>
      <c r="J32" s="45"/>
      <c r="K32" s="45">
        <f t="shared" si="2"/>
        <v>16.939999999999998</v>
      </c>
      <c r="L32" s="45">
        <f t="shared" ref="L32:L38" si="7">K32</f>
        <v>16.939999999999998</v>
      </c>
      <c r="M32" s="45">
        <f t="shared" si="4"/>
        <v>16.939999999999998</v>
      </c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</row>
    <row r="33" spans="1:24" s="57" customFormat="1" ht="13.2" x14ac:dyDescent="0.25">
      <c r="B33" s="53"/>
      <c r="C33" s="54"/>
      <c r="D33" s="55" t="s">
        <v>251</v>
      </c>
      <c r="E33" s="45">
        <v>1</v>
      </c>
      <c r="F33" s="45">
        <v>1</v>
      </c>
      <c r="G33" s="45">
        <v>1.65</v>
      </c>
      <c r="H33" s="45">
        <f t="shared" si="5"/>
        <v>1.65</v>
      </c>
      <c r="I33" s="45">
        <f t="shared" si="6"/>
        <v>1.65</v>
      </c>
      <c r="J33" s="45"/>
      <c r="K33" s="45">
        <f t="shared" si="2"/>
        <v>1.65</v>
      </c>
      <c r="L33" s="45">
        <f t="shared" si="7"/>
        <v>1.65</v>
      </c>
      <c r="M33" s="45">
        <f t="shared" si="4"/>
        <v>1.65</v>
      </c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</row>
    <row r="34" spans="1:24" s="57" customFormat="1" ht="13.2" x14ac:dyDescent="0.25">
      <c r="B34" s="53"/>
      <c r="C34" s="54"/>
      <c r="D34" s="58" t="s">
        <v>252</v>
      </c>
      <c r="E34" s="45">
        <v>1</v>
      </c>
      <c r="F34" s="45">
        <v>2.8</v>
      </c>
      <c r="G34" s="45">
        <v>1.2</v>
      </c>
      <c r="H34" s="45">
        <f t="shared" si="5"/>
        <v>3.36</v>
      </c>
      <c r="I34" s="45">
        <f t="shared" si="6"/>
        <v>3.36</v>
      </c>
      <c r="J34" s="45"/>
      <c r="K34" s="45">
        <f t="shared" si="2"/>
        <v>3.36</v>
      </c>
      <c r="L34" s="45">
        <f t="shared" si="7"/>
        <v>3.36</v>
      </c>
      <c r="M34" s="45">
        <f t="shared" si="4"/>
        <v>3.36</v>
      </c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</row>
    <row r="35" spans="1:24" s="57" customFormat="1" ht="13.2" x14ac:dyDescent="0.25">
      <c r="B35" s="53"/>
      <c r="C35" s="54"/>
      <c r="D35" s="59"/>
      <c r="E35" s="45">
        <v>1</v>
      </c>
      <c r="F35" s="45">
        <v>1.2</v>
      </c>
      <c r="G35" s="45">
        <v>1.75</v>
      </c>
      <c r="H35" s="45">
        <f t="shared" si="5"/>
        <v>2.1</v>
      </c>
      <c r="I35" s="45">
        <f t="shared" si="6"/>
        <v>2.1</v>
      </c>
      <c r="J35" s="45"/>
      <c r="K35" s="45">
        <f t="shared" si="2"/>
        <v>2.1</v>
      </c>
      <c r="L35" s="45">
        <f t="shared" si="7"/>
        <v>2.1</v>
      </c>
      <c r="M35" s="45">
        <f t="shared" si="4"/>
        <v>2.1</v>
      </c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</row>
    <row r="36" spans="1:24" s="57" customFormat="1" ht="13.2" x14ac:dyDescent="0.25">
      <c r="B36" s="53"/>
      <c r="C36" s="54"/>
      <c r="D36" s="55" t="s">
        <v>253</v>
      </c>
      <c r="E36" s="45">
        <v>1</v>
      </c>
      <c r="F36" s="45">
        <v>2.35</v>
      </c>
      <c r="G36" s="45">
        <v>3.5</v>
      </c>
      <c r="H36" s="45">
        <f t="shared" si="5"/>
        <v>8.2249999999999996</v>
      </c>
      <c r="I36" s="45">
        <f t="shared" si="6"/>
        <v>8.2249999999999996</v>
      </c>
      <c r="J36" s="45"/>
      <c r="K36" s="45">
        <f t="shared" si="2"/>
        <v>8.2249999999999996</v>
      </c>
      <c r="L36" s="45">
        <f t="shared" si="7"/>
        <v>8.2249999999999996</v>
      </c>
      <c r="M36" s="45">
        <f t="shared" si="4"/>
        <v>8.2249999999999996</v>
      </c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</row>
    <row r="37" spans="1:24" s="57" customFormat="1" ht="13.2" x14ac:dyDescent="0.25">
      <c r="B37" s="53"/>
      <c r="C37" s="54"/>
      <c r="D37" s="55" t="s">
        <v>254</v>
      </c>
      <c r="E37" s="45">
        <v>1</v>
      </c>
      <c r="F37" s="45">
        <v>2.35</v>
      </c>
      <c r="G37" s="45">
        <v>3.5</v>
      </c>
      <c r="H37" s="45">
        <f t="shared" si="5"/>
        <v>8.2249999999999996</v>
      </c>
      <c r="I37" s="45">
        <f t="shared" si="6"/>
        <v>8.2249999999999996</v>
      </c>
      <c r="J37" s="45"/>
      <c r="K37" s="45">
        <f t="shared" si="2"/>
        <v>8.2249999999999996</v>
      </c>
      <c r="L37" s="45">
        <f t="shared" si="7"/>
        <v>8.2249999999999996</v>
      </c>
      <c r="M37" s="45">
        <f t="shared" si="4"/>
        <v>8.2249999999999996</v>
      </c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</row>
    <row r="38" spans="1:24" s="57" customFormat="1" ht="13.2" x14ac:dyDescent="0.25">
      <c r="B38" s="53"/>
      <c r="C38" s="54"/>
      <c r="D38" s="55" t="s">
        <v>255</v>
      </c>
      <c r="E38" s="45">
        <v>2</v>
      </c>
      <c r="F38" s="45">
        <v>2.35</v>
      </c>
      <c r="G38" s="45">
        <v>3.5</v>
      </c>
      <c r="H38" s="45">
        <f t="shared" si="5"/>
        <v>8.2249999999999996</v>
      </c>
      <c r="I38" s="45">
        <f t="shared" si="6"/>
        <v>16.45</v>
      </c>
      <c r="J38" s="45"/>
      <c r="K38" s="45">
        <f t="shared" si="2"/>
        <v>16.45</v>
      </c>
      <c r="L38" s="45">
        <f t="shared" si="7"/>
        <v>16.45</v>
      </c>
      <c r="M38" s="45">
        <f t="shared" si="4"/>
        <v>16.45</v>
      </c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</row>
    <row r="39" spans="1:24" s="3" customFormat="1" ht="13.2" x14ac:dyDescent="0.25">
      <c r="B39" s="5"/>
      <c r="C39" s="6"/>
      <c r="D39" s="64" t="s">
        <v>6</v>
      </c>
      <c r="E39" s="20"/>
      <c r="F39" s="20"/>
      <c r="G39" s="20"/>
      <c r="H39" s="20"/>
      <c r="I39" s="20"/>
      <c r="J39" s="20"/>
      <c r="K39" s="20">
        <f t="shared" si="2"/>
        <v>0</v>
      </c>
      <c r="L39" s="20"/>
      <c r="M39" s="20">
        <f t="shared" si="4"/>
        <v>0</v>
      </c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</row>
    <row r="40" spans="1:24" s="57" customFormat="1" ht="13.2" x14ac:dyDescent="0.25">
      <c r="B40" s="53"/>
      <c r="C40" s="54"/>
      <c r="D40" s="61" t="s">
        <v>256</v>
      </c>
      <c r="E40" s="62">
        <v>1</v>
      </c>
      <c r="F40" s="45">
        <v>3.6</v>
      </c>
      <c r="G40" s="45">
        <v>2.2999999999999998</v>
      </c>
      <c r="H40" s="45">
        <f t="shared" ref="H40:H45" si="8">G40*F40</f>
        <v>8.2799999999999994</v>
      </c>
      <c r="I40" s="45">
        <f t="shared" ref="I40:I45" si="9">E40*H40</f>
        <v>8.2799999999999994</v>
      </c>
      <c r="J40" s="45"/>
      <c r="K40" s="45">
        <f t="shared" si="2"/>
        <v>8.2799999999999994</v>
      </c>
      <c r="L40" s="45">
        <f t="shared" ref="L40:L45" si="10">K40</f>
        <v>8.2799999999999994</v>
      </c>
      <c r="M40" s="45">
        <f t="shared" si="4"/>
        <v>8.2799999999999994</v>
      </c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</row>
    <row r="41" spans="1:24" s="57" customFormat="1" ht="13.2" x14ac:dyDescent="0.25">
      <c r="B41" s="53"/>
      <c r="C41" s="54"/>
      <c r="D41" s="63"/>
      <c r="E41" s="62">
        <v>1</v>
      </c>
      <c r="F41" s="45">
        <v>1.1000000000000001</v>
      </c>
      <c r="G41" s="45">
        <v>0.95</v>
      </c>
      <c r="H41" s="45">
        <f t="shared" si="8"/>
        <v>1.0449999999999999</v>
      </c>
      <c r="I41" s="45">
        <f t="shared" si="9"/>
        <v>1.0449999999999999</v>
      </c>
      <c r="J41" s="45"/>
      <c r="K41" s="45">
        <f t="shared" si="2"/>
        <v>1.0449999999999999</v>
      </c>
      <c r="L41" s="45">
        <f t="shared" si="10"/>
        <v>1.0449999999999999</v>
      </c>
      <c r="M41" s="45">
        <f t="shared" si="4"/>
        <v>1.0449999999999999</v>
      </c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</row>
    <row r="42" spans="1:24" s="57" customFormat="1" ht="13.2" x14ac:dyDescent="0.25">
      <c r="B42" s="53"/>
      <c r="C42" s="54"/>
      <c r="D42" s="59" t="s">
        <v>257</v>
      </c>
      <c r="E42" s="45">
        <v>1</v>
      </c>
      <c r="F42" s="45">
        <v>1</v>
      </c>
      <c r="G42" s="45">
        <v>1.3</v>
      </c>
      <c r="H42" s="45">
        <f t="shared" si="8"/>
        <v>1.3</v>
      </c>
      <c r="I42" s="45">
        <f t="shared" si="9"/>
        <v>1.3</v>
      </c>
      <c r="J42" s="45"/>
      <c r="K42" s="45">
        <f t="shared" si="2"/>
        <v>1.3</v>
      </c>
      <c r="L42" s="45">
        <f t="shared" si="10"/>
        <v>1.3</v>
      </c>
      <c r="M42" s="45">
        <f t="shared" si="4"/>
        <v>1.3</v>
      </c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</row>
    <row r="43" spans="1:24" s="57" customFormat="1" ht="13.2" x14ac:dyDescent="0.25">
      <c r="B43" s="53"/>
      <c r="C43" s="54"/>
      <c r="D43" s="58" t="s">
        <v>258</v>
      </c>
      <c r="E43" s="45">
        <v>1</v>
      </c>
      <c r="F43" s="45">
        <v>1</v>
      </c>
      <c r="G43" s="45">
        <v>1.7</v>
      </c>
      <c r="H43" s="45">
        <f t="shared" si="8"/>
        <v>1.7</v>
      </c>
      <c r="I43" s="45">
        <f t="shared" si="9"/>
        <v>1.7</v>
      </c>
      <c r="J43" s="45"/>
      <c r="K43" s="45">
        <f t="shared" si="2"/>
        <v>1.7</v>
      </c>
      <c r="L43" s="45">
        <f t="shared" si="10"/>
        <v>1.7</v>
      </c>
      <c r="M43" s="45">
        <f t="shared" si="4"/>
        <v>1.7</v>
      </c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</row>
    <row r="44" spans="1:24" s="57" customFormat="1" ht="13.2" x14ac:dyDescent="0.25">
      <c r="B44" s="53"/>
      <c r="C44" s="54"/>
      <c r="D44" s="61" t="s">
        <v>252</v>
      </c>
      <c r="E44" s="62">
        <v>1</v>
      </c>
      <c r="F44" s="45">
        <v>2.2000000000000002</v>
      </c>
      <c r="G44" s="45">
        <v>1.1499999999999999</v>
      </c>
      <c r="H44" s="45">
        <f t="shared" si="8"/>
        <v>2.5299999999999998</v>
      </c>
      <c r="I44" s="45">
        <f t="shared" si="9"/>
        <v>2.5299999999999998</v>
      </c>
      <c r="J44" s="45"/>
      <c r="K44" s="45">
        <f t="shared" si="2"/>
        <v>2.5299999999999998</v>
      </c>
      <c r="L44" s="45">
        <f t="shared" si="10"/>
        <v>2.5299999999999998</v>
      </c>
      <c r="M44" s="45">
        <f t="shared" si="4"/>
        <v>2.5299999999999998</v>
      </c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</row>
    <row r="45" spans="1:24" s="57" customFormat="1" ht="13.2" x14ac:dyDescent="0.25">
      <c r="B45" s="53"/>
      <c r="C45" s="54"/>
      <c r="D45" s="63"/>
      <c r="E45" s="62">
        <v>1</v>
      </c>
      <c r="F45" s="45">
        <v>1.8</v>
      </c>
      <c r="G45" s="45">
        <v>1.1000000000000001</v>
      </c>
      <c r="H45" s="45">
        <f t="shared" si="8"/>
        <v>1.9800000000000002</v>
      </c>
      <c r="I45" s="45">
        <f t="shared" si="9"/>
        <v>1.9800000000000002</v>
      </c>
      <c r="J45" s="45"/>
      <c r="K45" s="45">
        <f t="shared" si="2"/>
        <v>1.9800000000000002</v>
      </c>
      <c r="L45" s="45">
        <f t="shared" si="10"/>
        <v>1.9800000000000002</v>
      </c>
      <c r="M45" s="45">
        <f t="shared" si="4"/>
        <v>1.9800000000000002</v>
      </c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</row>
    <row r="46" spans="1:24" s="3" customFormat="1" ht="13.2" x14ac:dyDescent="0.25">
      <c r="B46" s="5"/>
      <c r="C46" s="6"/>
      <c r="D46" s="64" t="s">
        <v>60</v>
      </c>
      <c r="E46" s="20"/>
      <c r="F46" s="20"/>
      <c r="G46" s="20"/>
      <c r="H46" s="20"/>
      <c r="I46" s="20"/>
      <c r="J46" s="20"/>
      <c r="K46" s="20">
        <f>I46</f>
        <v>0</v>
      </c>
      <c r="L46" s="20"/>
      <c r="M46" s="20">
        <f>L46</f>
        <v>0</v>
      </c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</row>
    <row r="47" spans="1:24" s="57" customFormat="1" ht="13.2" x14ac:dyDescent="0.25">
      <c r="B47" s="53"/>
      <c r="C47" s="54"/>
      <c r="D47" s="166" t="s">
        <v>256</v>
      </c>
      <c r="E47" s="62">
        <v>1</v>
      </c>
      <c r="F47" s="62">
        <v>5.0810000000000004</v>
      </c>
      <c r="G47" s="45">
        <v>1.83</v>
      </c>
      <c r="H47" s="45">
        <f>G47*F47</f>
        <v>9.2982300000000002</v>
      </c>
      <c r="I47" s="45">
        <f>E47*H47</f>
        <v>9.2982300000000002</v>
      </c>
      <c r="J47" s="45"/>
      <c r="K47" s="45">
        <f>I47</f>
        <v>9.2982300000000002</v>
      </c>
      <c r="L47" s="45">
        <f>K47</f>
        <v>9.2982300000000002</v>
      </c>
      <c r="M47" s="45">
        <f>L47</f>
        <v>9.2982300000000002</v>
      </c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</row>
    <row r="48" spans="1:24" s="3" customFormat="1" ht="13.2" x14ac:dyDescent="0.25">
      <c r="A48" s="6"/>
      <c r="B48" s="6"/>
      <c r="C48" s="6"/>
      <c r="D48" s="32"/>
      <c r="E48" s="12"/>
      <c r="F48" s="12"/>
      <c r="G48" s="12"/>
      <c r="H48" s="12"/>
      <c r="I48" s="12"/>
      <c r="J48" s="16">
        <f>SUM(J5:J45)</f>
        <v>1058.7315000000001</v>
      </c>
      <c r="K48" s="16">
        <f>SUM(K5:K45)</f>
        <v>1258.6165000000001</v>
      </c>
      <c r="L48" s="16">
        <f>SUM(L5:L45)</f>
        <v>199.88499999999999</v>
      </c>
      <c r="M48" s="16">
        <f>SUM(M5:M45)</f>
        <v>199.88499999999999</v>
      </c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</row>
  </sheetData>
  <mergeCells count="1">
    <mergeCell ref="D1:J1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3:S99"/>
  <sheetViews>
    <sheetView workbookViewId="0">
      <pane xSplit="2" ySplit="5" topLeftCell="C82" activePane="bottomRight" state="frozen"/>
      <selection pane="topRight" activeCell="C1" sqref="C1"/>
      <selection pane="bottomLeft" activeCell="A6" sqref="A6"/>
      <selection pane="bottomRight" activeCell="B95" sqref="B95:D99"/>
    </sheetView>
  </sheetViews>
  <sheetFormatPr defaultRowHeight="14.4" x14ac:dyDescent="0.3"/>
  <cols>
    <col min="1" max="1" width="8.88671875" style="210"/>
    <col min="2" max="2" width="25.109375" style="210" bestFit="1" customWidth="1"/>
    <col min="3" max="3" width="12.88671875" style="210" bestFit="1" customWidth="1"/>
    <col min="4" max="4" width="6.6640625" style="210" bestFit="1" customWidth="1"/>
    <col min="5" max="5" width="7.6640625" style="210" bestFit="1" customWidth="1"/>
    <col min="6" max="6" width="9.6640625" style="210" customWidth="1"/>
    <col min="7" max="7" width="11.109375" style="210" bestFit="1" customWidth="1"/>
    <col min="8" max="8" width="2.88671875" style="225" customWidth="1"/>
    <col min="9" max="9" width="10.33203125" style="210" customWidth="1"/>
    <col min="10" max="10" width="11" style="209" customWidth="1"/>
    <col min="11" max="11" width="9.5546875" style="209" bestFit="1" customWidth="1"/>
    <col min="12" max="12" width="2.5546875" style="210" customWidth="1"/>
    <col min="13" max="13" width="14.21875" style="229" customWidth="1"/>
    <col min="14" max="17" width="14.21875" style="210" customWidth="1"/>
    <col min="18" max="16384" width="8.88671875" style="210"/>
  </cols>
  <sheetData>
    <row r="3" spans="2:19" x14ac:dyDescent="0.3">
      <c r="B3" s="198" t="s">
        <v>277</v>
      </c>
      <c r="C3" s="208"/>
      <c r="D3" s="208"/>
      <c r="E3" s="208"/>
      <c r="F3" s="208"/>
      <c r="G3" s="208"/>
      <c r="H3" s="208"/>
      <c r="I3" s="208"/>
    </row>
    <row r="4" spans="2:19" x14ac:dyDescent="0.3">
      <c r="B4" s="211" t="s">
        <v>221</v>
      </c>
      <c r="C4" s="208"/>
      <c r="D4" s="208"/>
      <c r="E4" s="986" t="s">
        <v>463</v>
      </c>
      <c r="F4" s="986"/>
      <c r="G4" s="986"/>
      <c r="H4" s="212"/>
      <c r="I4" s="212"/>
    </row>
    <row r="5" spans="2:19" s="219" customFormat="1" ht="43.2" x14ac:dyDescent="0.3">
      <c r="B5" s="213"/>
      <c r="C5" s="192" t="s">
        <v>1</v>
      </c>
      <c r="D5" s="192" t="s">
        <v>18</v>
      </c>
      <c r="E5" s="214" t="s">
        <v>17</v>
      </c>
      <c r="F5" s="215" t="s">
        <v>18</v>
      </c>
      <c r="G5" s="192" t="s">
        <v>22</v>
      </c>
      <c r="H5" s="216"/>
      <c r="I5" s="192" t="s">
        <v>125</v>
      </c>
      <c r="J5" s="217" t="s">
        <v>475</v>
      </c>
      <c r="K5" s="218" t="s">
        <v>42</v>
      </c>
      <c r="M5" s="230" t="s">
        <v>624</v>
      </c>
      <c r="N5" s="230" t="s">
        <v>624</v>
      </c>
      <c r="O5" s="230" t="s">
        <v>625</v>
      </c>
      <c r="P5" s="230" t="s">
        <v>626</v>
      </c>
      <c r="Q5" s="230" t="s">
        <v>627</v>
      </c>
    </row>
    <row r="6" spans="2:19" x14ac:dyDescent="0.3">
      <c r="B6" s="220" t="s">
        <v>220</v>
      </c>
      <c r="C6" s="43">
        <v>2</v>
      </c>
      <c r="D6" s="43">
        <f>13.5-0.6*2-2.5</f>
        <v>9.8000000000000007</v>
      </c>
      <c r="E6" s="221"/>
      <c r="F6" s="222"/>
      <c r="G6" s="43"/>
      <c r="H6" s="223"/>
      <c r="I6" s="43">
        <f>C6*D6-(E6*F6*G6)</f>
        <v>19.600000000000001</v>
      </c>
      <c r="J6" s="43">
        <v>4</v>
      </c>
      <c r="K6" s="41">
        <f>TRUNC(J6*I6,2)</f>
        <v>78.400000000000006</v>
      </c>
      <c r="M6" s="191">
        <f>IF(I6&gt;0,IF(AND(I6&gt;=6,E6&gt;0)=TRUE,1,IF(AND(I6&lt;6,E6&gt;0)=TRUE,4,2)),3)</f>
        <v>2</v>
      </c>
      <c r="N6" s="229">
        <v>1</v>
      </c>
      <c r="O6" s="229">
        <v>2</v>
      </c>
      <c r="P6" s="229">
        <v>3</v>
      </c>
      <c r="Q6" s="229">
        <v>4</v>
      </c>
      <c r="S6" s="210">
        <f>C6*J6</f>
        <v>8</v>
      </c>
    </row>
    <row r="7" spans="2:19" x14ac:dyDescent="0.3">
      <c r="B7" s="220"/>
      <c r="C7" s="43"/>
      <c r="D7" s="43"/>
      <c r="E7" s="221"/>
      <c r="F7" s="222"/>
      <c r="G7" s="43"/>
      <c r="H7" s="223"/>
      <c r="I7" s="43"/>
      <c r="J7" s="43"/>
      <c r="K7" s="43"/>
      <c r="M7" s="191">
        <f t="shared" ref="M7:M58" si="0">IF(I7&gt;0,IF(AND(I7&gt;=6,E7&gt;0)=TRUE,1,IF(AND(I7&lt;6,E7&gt;0)=TRUE,4,2)),3)</f>
        <v>3</v>
      </c>
      <c r="N7" s="210" t="str">
        <f>IF(I7&lt;&gt;0,IF(AND(I7&gt;=6,E7&gt;0)=FALSE,1,0),"")</f>
        <v/>
      </c>
      <c r="S7" s="210">
        <f t="shared" ref="S7:S58" si="1">C7*J7</f>
        <v>0</v>
      </c>
    </row>
    <row r="8" spans="2:19" x14ac:dyDescent="0.3">
      <c r="B8" s="220"/>
      <c r="C8" s="43"/>
      <c r="D8" s="43"/>
      <c r="E8" s="221"/>
      <c r="F8" s="222"/>
      <c r="G8" s="43"/>
      <c r="H8" s="223"/>
      <c r="I8" s="43"/>
      <c r="J8" s="43"/>
      <c r="K8" s="43"/>
      <c r="M8" s="191">
        <f t="shared" si="0"/>
        <v>3</v>
      </c>
      <c r="S8" s="210">
        <f t="shared" si="1"/>
        <v>0</v>
      </c>
    </row>
    <row r="9" spans="2:19" x14ac:dyDescent="0.3">
      <c r="B9" s="220" t="s">
        <v>205</v>
      </c>
      <c r="C9" s="43">
        <v>5.0999999999999996</v>
      </c>
      <c r="D9" s="43">
        <v>2.52</v>
      </c>
      <c r="E9" s="221">
        <v>1.2849999999999999</v>
      </c>
      <c r="F9" s="222">
        <v>1.2</v>
      </c>
      <c r="G9" s="43">
        <v>4</v>
      </c>
      <c r="H9" s="223"/>
      <c r="I9" s="43">
        <f t="shared" ref="I9:I58" si="2">C9*D9-(E9*F9*G9)</f>
        <v>6.6839999999999993</v>
      </c>
      <c r="J9" s="43">
        <v>8</v>
      </c>
      <c r="K9" s="43">
        <f t="shared" ref="K9:K58" si="3">TRUNC(J9*I9,2)</f>
        <v>53.47</v>
      </c>
      <c r="M9" s="191">
        <f t="shared" si="0"/>
        <v>1</v>
      </c>
      <c r="S9" s="210">
        <f t="shared" si="1"/>
        <v>40.799999999999997</v>
      </c>
    </row>
    <row r="10" spans="2:19" x14ac:dyDescent="0.3">
      <c r="B10" s="220" t="s">
        <v>207</v>
      </c>
      <c r="C10" s="43">
        <v>4.8</v>
      </c>
      <c r="D10" s="43">
        <v>2.52</v>
      </c>
      <c r="E10" s="221">
        <v>1.21</v>
      </c>
      <c r="F10" s="222">
        <v>1.2</v>
      </c>
      <c r="G10" s="43">
        <v>4</v>
      </c>
      <c r="H10" s="223"/>
      <c r="I10" s="43">
        <f t="shared" si="2"/>
        <v>6.2880000000000003</v>
      </c>
      <c r="J10" s="43">
        <v>16</v>
      </c>
      <c r="K10" s="43">
        <f t="shared" si="3"/>
        <v>100.6</v>
      </c>
      <c r="M10" s="191">
        <f t="shared" si="0"/>
        <v>1</v>
      </c>
      <c r="S10" s="210">
        <f t="shared" si="1"/>
        <v>76.8</v>
      </c>
    </row>
    <row r="11" spans="2:19" x14ac:dyDescent="0.3">
      <c r="B11" s="220"/>
      <c r="C11" s="43"/>
      <c r="D11" s="43"/>
      <c r="E11" s="221"/>
      <c r="F11" s="222"/>
      <c r="G11" s="43"/>
      <c r="H11" s="223"/>
      <c r="I11" s="43"/>
      <c r="J11" s="43"/>
      <c r="K11" s="43"/>
      <c r="M11" s="191">
        <f t="shared" si="0"/>
        <v>3</v>
      </c>
      <c r="S11" s="210">
        <f t="shared" si="1"/>
        <v>0</v>
      </c>
    </row>
    <row r="12" spans="2:19" x14ac:dyDescent="0.3">
      <c r="B12" s="220" t="s">
        <v>206</v>
      </c>
      <c r="C12" s="43">
        <v>27.4</v>
      </c>
      <c r="D12" s="43">
        <v>3.5</v>
      </c>
      <c r="E12" s="221">
        <v>2.0499999999999998</v>
      </c>
      <c r="F12" s="222">
        <v>2.1</v>
      </c>
      <c r="G12" s="43">
        <v>1</v>
      </c>
      <c r="H12" s="223"/>
      <c r="I12" s="43">
        <f t="shared" si="2"/>
        <v>91.594999999999999</v>
      </c>
      <c r="J12" s="43">
        <v>4</v>
      </c>
      <c r="K12" s="43">
        <f t="shared" si="3"/>
        <v>366.38</v>
      </c>
      <c r="M12" s="191">
        <f t="shared" si="0"/>
        <v>1</v>
      </c>
      <c r="N12" s="210">
        <v>0.8</v>
      </c>
      <c r="O12" s="210">
        <v>2.1</v>
      </c>
      <c r="P12" s="210">
        <v>2</v>
      </c>
      <c r="R12" s="210">
        <v>-3.3600000000000003</v>
      </c>
      <c r="S12" s="210">
        <f t="shared" si="1"/>
        <v>109.6</v>
      </c>
    </row>
    <row r="13" spans="2:19" x14ac:dyDescent="0.3">
      <c r="B13" s="220"/>
      <c r="C13" s="43"/>
      <c r="D13" s="43"/>
      <c r="E13" s="221"/>
      <c r="F13" s="222"/>
      <c r="G13" s="43"/>
      <c r="H13" s="223"/>
      <c r="I13" s="43"/>
      <c r="J13" s="43"/>
      <c r="K13" s="43"/>
      <c r="M13" s="191">
        <f t="shared" si="0"/>
        <v>3</v>
      </c>
      <c r="S13" s="210">
        <f t="shared" si="1"/>
        <v>0</v>
      </c>
    </row>
    <row r="14" spans="2:19" x14ac:dyDescent="0.3">
      <c r="B14" s="220" t="s">
        <v>208</v>
      </c>
      <c r="C14" s="43">
        <v>12.5</v>
      </c>
      <c r="D14" s="43">
        <v>1.5</v>
      </c>
      <c r="E14" s="221"/>
      <c r="F14" s="222"/>
      <c r="G14" s="43"/>
      <c r="H14" s="223"/>
      <c r="I14" s="43">
        <f t="shared" si="2"/>
        <v>18.75</v>
      </c>
      <c r="J14" s="43">
        <v>4</v>
      </c>
      <c r="K14" s="43">
        <f t="shared" si="3"/>
        <v>75</v>
      </c>
      <c r="M14" s="191">
        <f t="shared" si="0"/>
        <v>2</v>
      </c>
      <c r="S14" s="210">
        <f t="shared" si="1"/>
        <v>50</v>
      </c>
    </row>
    <row r="15" spans="2:19" x14ac:dyDescent="0.3">
      <c r="B15" s="220" t="s">
        <v>219</v>
      </c>
      <c r="C15" s="43">
        <v>1</v>
      </c>
      <c r="D15" s="43">
        <v>2.6</v>
      </c>
      <c r="E15" s="221"/>
      <c r="F15" s="222"/>
      <c r="G15" s="43"/>
      <c r="H15" s="223"/>
      <c r="I15" s="43">
        <f t="shared" si="2"/>
        <v>2.6</v>
      </c>
      <c r="J15" s="43">
        <v>4</v>
      </c>
      <c r="K15" s="43">
        <f t="shared" si="3"/>
        <v>10.4</v>
      </c>
      <c r="M15" s="191">
        <f t="shared" si="0"/>
        <v>2</v>
      </c>
      <c r="S15" s="210">
        <f t="shared" si="1"/>
        <v>4</v>
      </c>
    </row>
    <row r="16" spans="2:19" x14ac:dyDescent="0.3">
      <c r="B16" s="220" t="s">
        <v>209</v>
      </c>
      <c r="C16" s="43">
        <v>2</v>
      </c>
      <c r="D16" s="43">
        <v>2.52</v>
      </c>
      <c r="E16" s="221"/>
      <c r="F16" s="222"/>
      <c r="G16" s="43"/>
      <c r="H16" s="223"/>
      <c r="I16" s="43">
        <f t="shared" si="2"/>
        <v>5.04</v>
      </c>
      <c r="J16" s="43">
        <v>4</v>
      </c>
      <c r="K16" s="43">
        <f t="shared" si="3"/>
        <v>20.16</v>
      </c>
      <c r="M16" s="191">
        <f t="shared" si="0"/>
        <v>2</v>
      </c>
      <c r="S16" s="210">
        <f t="shared" si="1"/>
        <v>8</v>
      </c>
    </row>
    <row r="17" spans="2:19" x14ac:dyDescent="0.3">
      <c r="B17" s="220" t="s">
        <v>210</v>
      </c>
      <c r="C17" s="43">
        <v>3.6</v>
      </c>
      <c r="D17" s="43">
        <v>2.52</v>
      </c>
      <c r="E17" s="221"/>
      <c r="F17" s="222"/>
      <c r="G17" s="43"/>
      <c r="H17" s="223"/>
      <c r="I17" s="43">
        <f t="shared" si="2"/>
        <v>9.072000000000001</v>
      </c>
      <c r="J17" s="43">
        <v>4</v>
      </c>
      <c r="K17" s="43">
        <f t="shared" si="3"/>
        <v>36.28</v>
      </c>
      <c r="M17" s="191">
        <f t="shared" si="0"/>
        <v>2</v>
      </c>
      <c r="S17" s="210">
        <f t="shared" si="1"/>
        <v>14.4</v>
      </c>
    </row>
    <row r="18" spans="2:19" x14ac:dyDescent="0.3">
      <c r="B18" s="220" t="s">
        <v>211</v>
      </c>
      <c r="C18" s="43">
        <v>2</v>
      </c>
      <c r="D18" s="43">
        <v>2.52</v>
      </c>
      <c r="E18" s="221"/>
      <c r="F18" s="222"/>
      <c r="G18" s="43"/>
      <c r="H18" s="223"/>
      <c r="I18" s="43">
        <f t="shared" si="2"/>
        <v>5.04</v>
      </c>
      <c r="J18" s="43">
        <v>8</v>
      </c>
      <c r="K18" s="43">
        <f t="shared" si="3"/>
        <v>40.32</v>
      </c>
      <c r="M18" s="191">
        <f t="shared" si="0"/>
        <v>2</v>
      </c>
      <c r="S18" s="210">
        <f t="shared" si="1"/>
        <v>16</v>
      </c>
    </row>
    <row r="19" spans="2:19" x14ac:dyDescent="0.3">
      <c r="B19" s="220" t="s">
        <v>212</v>
      </c>
      <c r="C19" s="43">
        <v>2</v>
      </c>
      <c r="D19" s="43">
        <v>3</v>
      </c>
      <c r="E19" s="221"/>
      <c r="F19" s="222"/>
      <c r="G19" s="43"/>
      <c r="H19" s="223"/>
      <c r="I19" s="43">
        <f t="shared" si="2"/>
        <v>6</v>
      </c>
      <c r="J19" s="43">
        <v>8</v>
      </c>
      <c r="K19" s="43">
        <f t="shared" si="3"/>
        <v>48</v>
      </c>
      <c r="M19" s="191">
        <f t="shared" si="0"/>
        <v>2</v>
      </c>
      <c r="S19" s="210">
        <f t="shared" si="1"/>
        <v>16</v>
      </c>
    </row>
    <row r="20" spans="2:19" x14ac:dyDescent="0.3">
      <c r="B20" s="220" t="s">
        <v>213</v>
      </c>
      <c r="C20" s="43">
        <v>1.4</v>
      </c>
      <c r="D20" s="43">
        <v>2.6</v>
      </c>
      <c r="E20" s="221"/>
      <c r="F20" s="222"/>
      <c r="G20" s="43"/>
      <c r="H20" s="223"/>
      <c r="I20" s="43">
        <f t="shared" si="2"/>
        <v>3.6399999999999997</v>
      </c>
      <c r="J20" s="43">
        <v>4</v>
      </c>
      <c r="K20" s="43">
        <f t="shared" si="3"/>
        <v>14.56</v>
      </c>
      <c r="M20" s="191">
        <f t="shared" si="0"/>
        <v>2</v>
      </c>
      <c r="S20" s="210">
        <f t="shared" si="1"/>
        <v>5.6</v>
      </c>
    </row>
    <row r="21" spans="2:19" x14ac:dyDescent="0.3">
      <c r="B21" s="220" t="s">
        <v>214</v>
      </c>
      <c r="C21" s="43">
        <v>3.7</v>
      </c>
      <c r="D21" s="43">
        <v>2.52</v>
      </c>
      <c r="E21" s="221"/>
      <c r="F21" s="222"/>
      <c r="G21" s="43"/>
      <c r="H21" s="223"/>
      <c r="I21" s="43">
        <f t="shared" si="2"/>
        <v>9.3239999999999998</v>
      </c>
      <c r="J21" s="43">
        <v>12</v>
      </c>
      <c r="K21" s="43">
        <f t="shared" si="3"/>
        <v>111.88</v>
      </c>
      <c r="M21" s="191">
        <f t="shared" si="0"/>
        <v>2</v>
      </c>
      <c r="S21" s="210">
        <f t="shared" si="1"/>
        <v>44.400000000000006</v>
      </c>
    </row>
    <row r="22" spans="2:19" x14ac:dyDescent="0.3">
      <c r="B22" s="220" t="s">
        <v>216</v>
      </c>
      <c r="C22" s="43">
        <v>3</v>
      </c>
      <c r="D22" s="43">
        <v>2.5</v>
      </c>
      <c r="E22" s="221"/>
      <c r="F22" s="222"/>
      <c r="G22" s="43"/>
      <c r="H22" s="223"/>
      <c r="I22" s="43">
        <f t="shared" si="2"/>
        <v>7.5</v>
      </c>
      <c r="J22" s="43">
        <v>8</v>
      </c>
      <c r="K22" s="43">
        <f t="shared" si="3"/>
        <v>60</v>
      </c>
      <c r="M22" s="191">
        <f t="shared" si="0"/>
        <v>2</v>
      </c>
      <c r="S22" s="210">
        <f t="shared" si="1"/>
        <v>24</v>
      </c>
    </row>
    <row r="23" spans="2:19" x14ac:dyDescent="0.3">
      <c r="B23" s="220" t="s">
        <v>215</v>
      </c>
      <c r="C23" s="43">
        <v>1.2</v>
      </c>
      <c r="D23" s="43">
        <v>2</v>
      </c>
      <c r="E23" s="221"/>
      <c r="F23" s="222"/>
      <c r="G23" s="43"/>
      <c r="H23" s="223"/>
      <c r="I23" s="43">
        <f t="shared" si="2"/>
        <v>2.4</v>
      </c>
      <c r="J23" s="43">
        <v>8</v>
      </c>
      <c r="K23" s="43">
        <f t="shared" si="3"/>
        <v>19.2</v>
      </c>
      <c r="M23" s="191">
        <f t="shared" si="0"/>
        <v>2</v>
      </c>
      <c r="S23" s="210">
        <f t="shared" si="1"/>
        <v>9.6</v>
      </c>
    </row>
    <row r="24" spans="2:19" x14ac:dyDescent="0.3">
      <c r="B24" s="220" t="s">
        <v>218</v>
      </c>
      <c r="C24" s="43">
        <v>3.75</v>
      </c>
      <c r="D24" s="43">
        <v>2.5</v>
      </c>
      <c r="E24" s="221">
        <v>1.845</v>
      </c>
      <c r="F24" s="222">
        <v>1.2</v>
      </c>
      <c r="G24" s="43">
        <v>1</v>
      </c>
      <c r="H24" s="223"/>
      <c r="I24" s="43">
        <f t="shared" si="2"/>
        <v>7.1609999999999996</v>
      </c>
      <c r="J24" s="43">
        <v>4</v>
      </c>
      <c r="K24" s="43">
        <f t="shared" si="3"/>
        <v>28.64</v>
      </c>
      <c r="M24" s="191">
        <f t="shared" si="0"/>
        <v>1</v>
      </c>
      <c r="S24" s="210">
        <f t="shared" si="1"/>
        <v>15</v>
      </c>
    </row>
    <row r="25" spans="2:19" x14ac:dyDescent="0.3">
      <c r="B25" s="220"/>
      <c r="C25" s="43"/>
      <c r="D25" s="43"/>
      <c r="E25" s="221"/>
      <c r="F25" s="222"/>
      <c r="G25" s="43"/>
      <c r="H25" s="223"/>
      <c r="I25" s="43"/>
      <c r="J25" s="43"/>
      <c r="K25" s="43"/>
      <c r="M25" s="191">
        <f t="shared" si="0"/>
        <v>3</v>
      </c>
      <c r="N25" s="210">
        <v>1.05</v>
      </c>
      <c r="O25" s="210">
        <v>1.2</v>
      </c>
      <c r="P25" s="210">
        <v>1</v>
      </c>
      <c r="R25" s="210">
        <v>-1.26</v>
      </c>
      <c r="S25" s="210">
        <f t="shared" si="1"/>
        <v>0</v>
      </c>
    </row>
    <row r="26" spans="2:19" x14ac:dyDescent="0.3">
      <c r="B26" s="220" t="s">
        <v>217</v>
      </c>
      <c r="C26" s="43">
        <v>1.8</v>
      </c>
      <c r="D26" s="43">
        <v>2.52</v>
      </c>
      <c r="E26" s="221">
        <v>1.4</v>
      </c>
      <c r="F26" s="222">
        <v>1.1000000000000001</v>
      </c>
      <c r="G26" s="43">
        <v>1</v>
      </c>
      <c r="H26" s="223"/>
      <c r="I26" s="43">
        <f t="shared" si="2"/>
        <v>2.9960000000000004</v>
      </c>
      <c r="J26" s="43">
        <v>4</v>
      </c>
      <c r="K26" s="43">
        <f t="shared" si="3"/>
        <v>11.98</v>
      </c>
      <c r="M26" s="191">
        <f t="shared" si="0"/>
        <v>4</v>
      </c>
      <c r="S26" s="210">
        <f t="shared" si="1"/>
        <v>7.2</v>
      </c>
    </row>
    <row r="27" spans="2:19" x14ac:dyDescent="0.3">
      <c r="B27" s="220" t="s">
        <v>476</v>
      </c>
      <c r="C27" s="43">
        <v>3.6</v>
      </c>
      <c r="D27" s="43">
        <v>2</v>
      </c>
      <c r="E27" s="221"/>
      <c r="F27" s="222"/>
      <c r="G27" s="43"/>
      <c r="H27" s="223"/>
      <c r="I27" s="43">
        <f t="shared" si="2"/>
        <v>7.2</v>
      </c>
      <c r="J27" s="43">
        <v>4</v>
      </c>
      <c r="K27" s="43">
        <f t="shared" si="3"/>
        <v>28.8</v>
      </c>
      <c r="M27" s="191">
        <f t="shared" si="0"/>
        <v>2</v>
      </c>
      <c r="S27" s="210">
        <f t="shared" si="1"/>
        <v>14.4</v>
      </c>
    </row>
    <row r="28" spans="2:19" x14ac:dyDescent="0.3">
      <c r="B28" s="220"/>
      <c r="C28" s="43"/>
      <c r="D28" s="43"/>
      <c r="E28" s="221"/>
      <c r="F28" s="222"/>
      <c r="G28" s="43"/>
      <c r="H28" s="223"/>
      <c r="I28" s="43"/>
      <c r="J28" s="43"/>
      <c r="K28" s="43"/>
      <c r="M28" s="191">
        <f t="shared" si="0"/>
        <v>3</v>
      </c>
      <c r="S28" s="210">
        <f t="shared" si="1"/>
        <v>0</v>
      </c>
    </row>
    <row r="29" spans="2:19" x14ac:dyDescent="0.3">
      <c r="B29" s="220"/>
      <c r="C29" s="43">
        <v>1.7</v>
      </c>
      <c r="D29" s="43">
        <v>2.5499999999999998</v>
      </c>
      <c r="E29" s="221">
        <v>0.8</v>
      </c>
      <c r="F29" s="222">
        <v>2.1</v>
      </c>
      <c r="G29" s="43">
        <v>1</v>
      </c>
      <c r="H29" s="223"/>
      <c r="I29" s="43">
        <f t="shared" si="2"/>
        <v>2.6549999999999998</v>
      </c>
      <c r="J29" s="43">
        <v>8</v>
      </c>
      <c r="K29" s="43">
        <f t="shared" si="3"/>
        <v>21.24</v>
      </c>
      <c r="M29" s="191">
        <f t="shared" si="0"/>
        <v>4</v>
      </c>
      <c r="S29" s="210">
        <f t="shared" si="1"/>
        <v>13.6</v>
      </c>
    </row>
    <row r="30" spans="2:19" x14ac:dyDescent="0.3">
      <c r="B30" s="220"/>
      <c r="C30" s="43">
        <v>2.4</v>
      </c>
      <c r="D30" s="43">
        <v>2.5499999999999998</v>
      </c>
      <c r="E30" s="221"/>
      <c r="F30" s="222"/>
      <c r="G30" s="43"/>
      <c r="H30" s="223"/>
      <c r="I30" s="43">
        <f t="shared" si="2"/>
        <v>6.1199999999999992</v>
      </c>
      <c r="J30" s="43">
        <v>8</v>
      </c>
      <c r="K30" s="43">
        <f t="shared" si="3"/>
        <v>48.96</v>
      </c>
      <c r="M30" s="191">
        <f t="shared" si="0"/>
        <v>2</v>
      </c>
      <c r="S30" s="210">
        <f t="shared" si="1"/>
        <v>19.2</v>
      </c>
    </row>
    <row r="31" spans="2:19" x14ac:dyDescent="0.3">
      <c r="B31" s="220"/>
      <c r="C31" s="43"/>
      <c r="D31" s="43"/>
      <c r="E31" s="221"/>
      <c r="F31" s="222"/>
      <c r="G31" s="43"/>
      <c r="H31" s="223"/>
      <c r="I31" s="43"/>
      <c r="J31" s="43"/>
      <c r="K31" s="43"/>
      <c r="M31" s="191">
        <f t="shared" si="0"/>
        <v>3</v>
      </c>
      <c r="S31" s="210">
        <f t="shared" si="1"/>
        <v>0</v>
      </c>
    </row>
    <row r="32" spans="2:19" x14ac:dyDescent="0.3">
      <c r="B32" s="220"/>
      <c r="C32" s="43"/>
      <c r="D32" s="43"/>
      <c r="E32" s="221"/>
      <c r="F32" s="222"/>
      <c r="G32" s="43"/>
      <c r="H32" s="223"/>
      <c r="I32" s="43"/>
      <c r="J32" s="43"/>
      <c r="K32" s="43"/>
      <c r="M32" s="191">
        <f t="shared" si="0"/>
        <v>3</v>
      </c>
      <c r="S32" s="210">
        <f t="shared" si="1"/>
        <v>0</v>
      </c>
    </row>
    <row r="33" spans="2:19" x14ac:dyDescent="0.3">
      <c r="B33" s="220"/>
      <c r="C33" s="43">
        <v>1</v>
      </c>
      <c r="D33" s="43">
        <v>2.6</v>
      </c>
      <c r="E33" s="221"/>
      <c r="F33" s="222"/>
      <c r="G33" s="43"/>
      <c r="H33" s="223"/>
      <c r="I33" s="43">
        <f t="shared" si="2"/>
        <v>2.6</v>
      </c>
      <c r="J33" s="43">
        <v>1</v>
      </c>
      <c r="K33" s="43">
        <f t="shared" si="3"/>
        <v>2.6</v>
      </c>
      <c r="M33" s="191">
        <f t="shared" si="0"/>
        <v>2</v>
      </c>
      <c r="S33" s="210">
        <f t="shared" si="1"/>
        <v>1</v>
      </c>
    </row>
    <row r="34" spans="2:19" x14ac:dyDescent="0.3">
      <c r="B34" s="220"/>
      <c r="C34" s="43">
        <v>2.77</v>
      </c>
      <c r="D34" s="43">
        <v>2.6</v>
      </c>
      <c r="E34" s="221"/>
      <c r="F34" s="222"/>
      <c r="G34" s="43"/>
      <c r="H34" s="223"/>
      <c r="I34" s="43">
        <f t="shared" si="2"/>
        <v>7.202</v>
      </c>
      <c r="J34" s="43">
        <v>1</v>
      </c>
      <c r="K34" s="43">
        <f t="shared" si="3"/>
        <v>7.2</v>
      </c>
      <c r="M34" s="191">
        <f t="shared" si="0"/>
        <v>2</v>
      </c>
      <c r="S34" s="210">
        <f t="shared" si="1"/>
        <v>2.77</v>
      </c>
    </row>
    <row r="35" spans="2:19" x14ac:dyDescent="0.3">
      <c r="B35" s="220"/>
      <c r="C35" s="43">
        <v>1.55</v>
      </c>
      <c r="D35" s="43">
        <v>2.6</v>
      </c>
      <c r="E35" s="221"/>
      <c r="F35" s="222"/>
      <c r="G35" s="43"/>
      <c r="H35" s="223"/>
      <c r="I35" s="43">
        <f t="shared" si="2"/>
        <v>4.03</v>
      </c>
      <c r="J35" s="43">
        <v>1</v>
      </c>
      <c r="K35" s="43">
        <f t="shared" si="3"/>
        <v>4.03</v>
      </c>
      <c r="M35" s="191">
        <f t="shared" si="0"/>
        <v>2</v>
      </c>
      <c r="S35" s="210">
        <f t="shared" si="1"/>
        <v>1.55</v>
      </c>
    </row>
    <row r="36" spans="2:19" x14ac:dyDescent="0.3">
      <c r="B36" s="220"/>
      <c r="C36" s="43">
        <v>3.1</v>
      </c>
      <c r="D36" s="43">
        <v>2.6</v>
      </c>
      <c r="E36" s="221"/>
      <c r="F36" s="222"/>
      <c r="G36" s="43"/>
      <c r="H36" s="223"/>
      <c r="I36" s="43">
        <f t="shared" si="2"/>
        <v>8.06</v>
      </c>
      <c r="J36" s="43">
        <v>1</v>
      </c>
      <c r="K36" s="43">
        <f t="shared" si="3"/>
        <v>8.06</v>
      </c>
      <c r="M36" s="191">
        <f t="shared" si="0"/>
        <v>2</v>
      </c>
      <c r="S36" s="210">
        <f t="shared" si="1"/>
        <v>3.1</v>
      </c>
    </row>
    <row r="37" spans="2:19" x14ac:dyDescent="0.3">
      <c r="B37" s="220"/>
      <c r="C37" s="43">
        <v>1.85</v>
      </c>
      <c r="D37" s="43">
        <v>2.6</v>
      </c>
      <c r="E37" s="221"/>
      <c r="F37" s="222"/>
      <c r="G37" s="43"/>
      <c r="H37" s="223"/>
      <c r="I37" s="43">
        <f t="shared" si="2"/>
        <v>4.8100000000000005</v>
      </c>
      <c r="J37" s="43">
        <v>1</v>
      </c>
      <c r="K37" s="43">
        <f t="shared" si="3"/>
        <v>4.8099999999999996</v>
      </c>
      <c r="M37" s="191">
        <f t="shared" si="0"/>
        <v>2</v>
      </c>
      <c r="S37" s="210">
        <f t="shared" si="1"/>
        <v>1.85</v>
      </c>
    </row>
    <row r="38" spans="2:19" x14ac:dyDescent="0.3">
      <c r="B38" s="220"/>
      <c r="C38" s="43">
        <v>3.4</v>
      </c>
      <c r="D38" s="43">
        <v>2.6</v>
      </c>
      <c r="E38" s="221"/>
      <c r="F38" s="222"/>
      <c r="G38" s="43"/>
      <c r="H38" s="223"/>
      <c r="I38" s="43">
        <f t="shared" si="2"/>
        <v>8.84</v>
      </c>
      <c r="J38" s="43">
        <v>1</v>
      </c>
      <c r="K38" s="43">
        <f t="shared" si="3"/>
        <v>8.84</v>
      </c>
      <c r="M38" s="191">
        <f t="shared" si="0"/>
        <v>2</v>
      </c>
      <c r="S38" s="210">
        <f t="shared" si="1"/>
        <v>3.4</v>
      </c>
    </row>
    <row r="39" spans="2:19" x14ac:dyDescent="0.3">
      <c r="B39" s="220"/>
      <c r="C39" s="43">
        <v>15.13</v>
      </c>
      <c r="D39" s="43">
        <v>2.6</v>
      </c>
      <c r="E39" s="221"/>
      <c r="F39" s="222"/>
      <c r="G39" s="43"/>
      <c r="H39" s="223"/>
      <c r="I39" s="43">
        <f t="shared" si="2"/>
        <v>39.338000000000001</v>
      </c>
      <c r="J39" s="43">
        <v>1</v>
      </c>
      <c r="K39" s="43">
        <f t="shared" si="3"/>
        <v>39.33</v>
      </c>
      <c r="M39" s="191">
        <f t="shared" si="0"/>
        <v>2</v>
      </c>
      <c r="S39" s="210">
        <f t="shared" si="1"/>
        <v>15.13</v>
      </c>
    </row>
    <row r="40" spans="2:19" x14ac:dyDescent="0.3">
      <c r="B40" s="220"/>
      <c r="C40" s="43">
        <v>14.5</v>
      </c>
      <c r="D40" s="43">
        <v>2.6</v>
      </c>
      <c r="E40" s="221"/>
      <c r="F40" s="222"/>
      <c r="G40" s="43"/>
      <c r="H40" s="223"/>
      <c r="I40" s="43">
        <f t="shared" si="2"/>
        <v>37.700000000000003</v>
      </c>
      <c r="J40" s="43">
        <v>1</v>
      </c>
      <c r="K40" s="43">
        <f t="shared" si="3"/>
        <v>37.700000000000003</v>
      </c>
      <c r="M40" s="191">
        <f t="shared" si="0"/>
        <v>2</v>
      </c>
      <c r="S40" s="210">
        <f t="shared" si="1"/>
        <v>14.5</v>
      </c>
    </row>
    <row r="41" spans="2:19" x14ac:dyDescent="0.3">
      <c r="B41" s="220"/>
      <c r="C41" s="43">
        <v>1.1000000000000001</v>
      </c>
      <c r="D41" s="43">
        <v>2.6</v>
      </c>
      <c r="E41" s="221"/>
      <c r="F41" s="222"/>
      <c r="G41" s="43"/>
      <c r="H41" s="223"/>
      <c r="I41" s="43">
        <f t="shared" si="2"/>
        <v>2.8600000000000003</v>
      </c>
      <c r="J41" s="43">
        <v>1</v>
      </c>
      <c r="K41" s="43">
        <f t="shared" si="3"/>
        <v>2.86</v>
      </c>
      <c r="M41" s="191">
        <f t="shared" si="0"/>
        <v>2</v>
      </c>
      <c r="S41" s="210">
        <f t="shared" si="1"/>
        <v>1.1000000000000001</v>
      </c>
    </row>
    <row r="42" spans="2:19" x14ac:dyDescent="0.3">
      <c r="B42" s="220"/>
      <c r="C42" s="43">
        <v>2.4500000000000002</v>
      </c>
      <c r="D42" s="43">
        <v>2.6</v>
      </c>
      <c r="E42" s="221"/>
      <c r="F42" s="222"/>
      <c r="G42" s="43"/>
      <c r="H42" s="223"/>
      <c r="I42" s="43">
        <f t="shared" si="2"/>
        <v>6.370000000000001</v>
      </c>
      <c r="J42" s="43">
        <v>1</v>
      </c>
      <c r="K42" s="43">
        <f t="shared" si="3"/>
        <v>6.37</v>
      </c>
      <c r="M42" s="191">
        <f t="shared" si="0"/>
        <v>2</v>
      </c>
      <c r="S42" s="210">
        <f t="shared" si="1"/>
        <v>2.4500000000000002</v>
      </c>
    </row>
    <row r="43" spans="2:19" x14ac:dyDescent="0.3">
      <c r="B43" s="220"/>
      <c r="C43" s="43">
        <v>14.57</v>
      </c>
      <c r="D43" s="43">
        <v>2.6</v>
      </c>
      <c r="E43" s="221"/>
      <c r="F43" s="222"/>
      <c r="G43" s="43"/>
      <c r="H43" s="223"/>
      <c r="I43" s="43">
        <f t="shared" si="2"/>
        <v>37.882000000000005</v>
      </c>
      <c r="J43" s="43">
        <v>1</v>
      </c>
      <c r="K43" s="43">
        <f t="shared" si="3"/>
        <v>37.880000000000003</v>
      </c>
      <c r="M43" s="191">
        <f t="shared" si="0"/>
        <v>2</v>
      </c>
      <c r="S43" s="210">
        <f t="shared" si="1"/>
        <v>14.57</v>
      </c>
    </row>
    <row r="44" spans="2:19" x14ac:dyDescent="0.3">
      <c r="B44" s="220"/>
      <c r="C44" s="43"/>
      <c r="D44" s="43"/>
      <c r="E44" s="221"/>
      <c r="F44" s="222"/>
      <c r="G44" s="43"/>
      <c r="H44" s="223"/>
      <c r="I44" s="43"/>
      <c r="J44" s="43"/>
      <c r="K44" s="43"/>
      <c r="M44" s="191">
        <f t="shared" si="0"/>
        <v>3</v>
      </c>
      <c r="S44" s="210">
        <f t="shared" si="1"/>
        <v>0</v>
      </c>
    </row>
    <row r="45" spans="2:19" x14ac:dyDescent="0.3">
      <c r="B45" s="220"/>
      <c r="C45" s="43">
        <v>5</v>
      </c>
      <c r="D45" s="43">
        <v>2.6</v>
      </c>
      <c r="E45" s="221"/>
      <c r="F45" s="222"/>
      <c r="G45" s="43"/>
      <c r="H45" s="223"/>
      <c r="I45" s="43">
        <f t="shared" si="2"/>
        <v>13</v>
      </c>
      <c r="J45" s="43">
        <v>1</v>
      </c>
      <c r="K45" s="43">
        <f t="shared" si="3"/>
        <v>13</v>
      </c>
      <c r="M45" s="191">
        <f t="shared" si="0"/>
        <v>2</v>
      </c>
      <c r="S45" s="210">
        <f t="shared" si="1"/>
        <v>5</v>
      </c>
    </row>
    <row r="46" spans="2:19" x14ac:dyDescent="0.3">
      <c r="B46" s="220"/>
      <c r="C46" s="43">
        <v>2.5</v>
      </c>
      <c r="D46" s="43">
        <v>2.6</v>
      </c>
      <c r="E46" s="221"/>
      <c r="F46" s="222"/>
      <c r="G46" s="43"/>
      <c r="H46" s="223"/>
      <c r="I46" s="43">
        <f t="shared" si="2"/>
        <v>6.5</v>
      </c>
      <c r="J46" s="43">
        <v>1</v>
      </c>
      <c r="K46" s="43">
        <f t="shared" si="3"/>
        <v>6.5</v>
      </c>
      <c r="M46" s="191">
        <f t="shared" si="0"/>
        <v>2</v>
      </c>
      <c r="S46" s="210">
        <f t="shared" si="1"/>
        <v>2.5</v>
      </c>
    </row>
    <row r="47" spans="2:19" x14ac:dyDescent="0.3">
      <c r="B47" s="220"/>
      <c r="C47" s="43">
        <v>1.1000000000000001</v>
      </c>
      <c r="D47" s="43">
        <v>2.6</v>
      </c>
      <c r="E47" s="221"/>
      <c r="F47" s="222"/>
      <c r="G47" s="43"/>
      <c r="H47" s="223"/>
      <c r="I47" s="43">
        <f t="shared" si="2"/>
        <v>2.8600000000000003</v>
      </c>
      <c r="J47" s="43">
        <v>1</v>
      </c>
      <c r="K47" s="43">
        <f t="shared" si="3"/>
        <v>2.86</v>
      </c>
      <c r="M47" s="191">
        <f t="shared" si="0"/>
        <v>2</v>
      </c>
      <c r="S47" s="210">
        <f t="shared" si="1"/>
        <v>1.1000000000000001</v>
      </c>
    </row>
    <row r="48" spans="2:19" x14ac:dyDescent="0.3">
      <c r="B48" s="220"/>
      <c r="C48" s="43">
        <v>4.7</v>
      </c>
      <c r="D48" s="43">
        <v>2.6</v>
      </c>
      <c r="E48" s="221"/>
      <c r="F48" s="222"/>
      <c r="G48" s="43"/>
      <c r="H48" s="223"/>
      <c r="I48" s="43">
        <f t="shared" si="2"/>
        <v>12.22</v>
      </c>
      <c r="J48" s="43">
        <v>1</v>
      </c>
      <c r="K48" s="43">
        <f t="shared" si="3"/>
        <v>12.22</v>
      </c>
      <c r="M48" s="191">
        <f t="shared" si="0"/>
        <v>2</v>
      </c>
      <c r="S48" s="210">
        <f t="shared" si="1"/>
        <v>4.7</v>
      </c>
    </row>
    <row r="49" spans="2:19" x14ac:dyDescent="0.3">
      <c r="B49" s="220"/>
      <c r="C49" s="43">
        <v>2.2999999999999998</v>
      </c>
      <c r="D49" s="43">
        <v>2.6</v>
      </c>
      <c r="E49" s="221"/>
      <c r="F49" s="222"/>
      <c r="G49" s="43"/>
      <c r="H49" s="223"/>
      <c r="I49" s="43">
        <f t="shared" si="2"/>
        <v>5.9799999999999995</v>
      </c>
      <c r="J49" s="43">
        <v>1</v>
      </c>
      <c r="K49" s="43">
        <f t="shared" si="3"/>
        <v>5.98</v>
      </c>
      <c r="M49" s="191">
        <f t="shared" si="0"/>
        <v>2</v>
      </c>
      <c r="S49" s="210">
        <f t="shared" si="1"/>
        <v>2.2999999999999998</v>
      </c>
    </row>
    <row r="50" spans="2:19" x14ac:dyDescent="0.3">
      <c r="B50" s="220"/>
      <c r="C50" s="43">
        <v>5.0999999999999996</v>
      </c>
      <c r="D50" s="43">
        <v>2.6</v>
      </c>
      <c r="E50" s="221"/>
      <c r="F50" s="222"/>
      <c r="G50" s="43"/>
      <c r="H50" s="223"/>
      <c r="I50" s="43">
        <f t="shared" si="2"/>
        <v>13.26</v>
      </c>
      <c r="J50" s="43">
        <v>1</v>
      </c>
      <c r="K50" s="43">
        <f t="shared" si="3"/>
        <v>13.26</v>
      </c>
      <c r="M50" s="191">
        <f t="shared" si="0"/>
        <v>2</v>
      </c>
      <c r="S50" s="210">
        <f t="shared" si="1"/>
        <v>5.0999999999999996</v>
      </c>
    </row>
    <row r="51" spans="2:19" x14ac:dyDescent="0.3">
      <c r="B51" s="220"/>
      <c r="C51" s="43">
        <v>1.2</v>
      </c>
      <c r="D51" s="43">
        <v>2.6</v>
      </c>
      <c r="E51" s="221"/>
      <c r="F51" s="222"/>
      <c r="G51" s="43"/>
      <c r="H51" s="223"/>
      <c r="I51" s="43">
        <f t="shared" si="2"/>
        <v>3.12</v>
      </c>
      <c r="J51" s="43">
        <v>1</v>
      </c>
      <c r="K51" s="43">
        <f t="shared" si="3"/>
        <v>3.12</v>
      </c>
      <c r="M51" s="191">
        <f t="shared" si="0"/>
        <v>2</v>
      </c>
      <c r="S51" s="210">
        <f t="shared" si="1"/>
        <v>1.2</v>
      </c>
    </row>
    <row r="52" spans="2:19" x14ac:dyDescent="0.3">
      <c r="B52" s="220"/>
      <c r="C52" s="43">
        <v>2.9</v>
      </c>
      <c r="D52" s="43">
        <v>2.6</v>
      </c>
      <c r="E52" s="221"/>
      <c r="F52" s="222"/>
      <c r="G52" s="43"/>
      <c r="H52" s="223"/>
      <c r="I52" s="43">
        <f t="shared" si="2"/>
        <v>7.54</v>
      </c>
      <c r="J52" s="43">
        <v>1</v>
      </c>
      <c r="K52" s="43">
        <f t="shared" si="3"/>
        <v>7.54</v>
      </c>
      <c r="M52" s="191">
        <f t="shared" si="0"/>
        <v>2</v>
      </c>
      <c r="S52" s="210">
        <f t="shared" si="1"/>
        <v>2.9</v>
      </c>
    </row>
    <row r="53" spans="2:19" x14ac:dyDescent="0.3">
      <c r="B53" s="220"/>
      <c r="C53" s="43">
        <v>1.3</v>
      </c>
      <c r="D53" s="43">
        <v>2.6</v>
      </c>
      <c r="E53" s="221"/>
      <c r="F53" s="222"/>
      <c r="G53" s="43"/>
      <c r="H53" s="223"/>
      <c r="I53" s="43">
        <f t="shared" si="2"/>
        <v>3.3800000000000003</v>
      </c>
      <c r="J53" s="43">
        <v>1</v>
      </c>
      <c r="K53" s="43">
        <f t="shared" si="3"/>
        <v>3.38</v>
      </c>
      <c r="M53" s="191">
        <f t="shared" si="0"/>
        <v>2</v>
      </c>
      <c r="S53" s="210">
        <f t="shared" si="1"/>
        <v>1.3</v>
      </c>
    </row>
    <row r="54" spans="2:19" x14ac:dyDescent="0.3">
      <c r="B54" s="220"/>
      <c r="C54" s="43"/>
      <c r="D54" s="43"/>
      <c r="E54" s="221"/>
      <c r="F54" s="222"/>
      <c r="G54" s="43"/>
      <c r="H54" s="223"/>
      <c r="I54" s="43"/>
      <c r="J54" s="43"/>
      <c r="K54" s="43"/>
      <c r="M54" s="191">
        <f t="shared" si="0"/>
        <v>3</v>
      </c>
      <c r="S54" s="210">
        <f t="shared" si="1"/>
        <v>0</v>
      </c>
    </row>
    <row r="55" spans="2:19" x14ac:dyDescent="0.3">
      <c r="B55" s="220"/>
      <c r="C55" s="43">
        <v>5.3609999999999998</v>
      </c>
      <c r="D55" s="43">
        <v>2.27</v>
      </c>
      <c r="E55" s="221">
        <v>0.8</v>
      </c>
      <c r="F55" s="222">
        <v>1.1000000000000001</v>
      </c>
      <c r="G55" s="43">
        <v>2</v>
      </c>
      <c r="H55" s="224"/>
      <c r="I55" s="43">
        <f t="shared" si="2"/>
        <v>10.409469999999999</v>
      </c>
      <c r="J55" s="43">
        <v>1</v>
      </c>
      <c r="K55" s="43">
        <f t="shared" si="3"/>
        <v>10.4</v>
      </c>
      <c r="M55" s="191">
        <f t="shared" si="0"/>
        <v>1</v>
      </c>
      <c r="S55" s="210">
        <f t="shared" si="1"/>
        <v>5.3609999999999998</v>
      </c>
    </row>
    <row r="56" spans="2:19" x14ac:dyDescent="0.3">
      <c r="B56" s="220"/>
      <c r="C56" s="43">
        <v>1.83</v>
      </c>
      <c r="D56" s="43">
        <v>2.27</v>
      </c>
      <c r="E56" s="221"/>
      <c r="F56" s="222"/>
      <c r="G56" s="43"/>
      <c r="H56" s="224"/>
      <c r="I56" s="43">
        <f t="shared" si="2"/>
        <v>4.1541000000000006</v>
      </c>
      <c r="J56" s="43">
        <v>1</v>
      </c>
      <c r="K56" s="43">
        <f t="shared" si="3"/>
        <v>4.1500000000000004</v>
      </c>
      <c r="M56" s="191">
        <f t="shared" si="0"/>
        <v>2</v>
      </c>
      <c r="S56" s="210">
        <f t="shared" si="1"/>
        <v>1.83</v>
      </c>
    </row>
    <row r="57" spans="2:19" x14ac:dyDescent="0.3">
      <c r="B57" s="220"/>
      <c r="C57" s="43">
        <v>5.3609999999999998</v>
      </c>
      <c r="D57" s="43">
        <v>2.27</v>
      </c>
      <c r="E57" s="221"/>
      <c r="F57" s="222"/>
      <c r="G57" s="43"/>
      <c r="H57" s="224"/>
      <c r="I57" s="43">
        <f t="shared" si="2"/>
        <v>12.169469999999999</v>
      </c>
      <c r="J57" s="43">
        <v>1</v>
      </c>
      <c r="K57" s="43">
        <f t="shared" si="3"/>
        <v>12.16</v>
      </c>
      <c r="M57" s="191">
        <f t="shared" si="0"/>
        <v>2</v>
      </c>
      <c r="S57" s="210">
        <f t="shared" si="1"/>
        <v>5.3609999999999998</v>
      </c>
    </row>
    <row r="58" spans="2:19" x14ac:dyDescent="0.3">
      <c r="B58" s="220"/>
      <c r="C58" s="43">
        <v>1.83</v>
      </c>
      <c r="D58" s="43">
        <v>2.27</v>
      </c>
      <c r="E58" s="221"/>
      <c r="F58" s="222"/>
      <c r="G58" s="43"/>
      <c r="H58" s="224"/>
      <c r="I58" s="43">
        <f t="shared" si="2"/>
        <v>4.1541000000000006</v>
      </c>
      <c r="J58" s="43">
        <v>1</v>
      </c>
      <c r="K58" s="43">
        <f t="shared" si="3"/>
        <v>4.1500000000000004</v>
      </c>
      <c r="M58" s="191">
        <f t="shared" si="0"/>
        <v>2</v>
      </c>
      <c r="S58" s="210">
        <f t="shared" si="1"/>
        <v>1.83</v>
      </c>
    </row>
    <row r="59" spans="2:19" x14ac:dyDescent="0.3">
      <c r="K59" s="41">
        <f>SUM(K6:K58)</f>
        <v>1432.6699999999998</v>
      </c>
      <c r="S59" s="210">
        <f>SUM(S6:S58)</f>
        <v>598.50200000000029</v>
      </c>
    </row>
    <row r="60" spans="2:19" x14ac:dyDescent="0.3">
      <c r="B60" s="38" t="s">
        <v>623</v>
      </c>
      <c r="C60" s="41">
        <f>SUMIF(M6:M58,"=1",K6:K58)</f>
        <v>559.49</v>
      </c>
      <c r="D60" s="38" t="s">
        <v>4</v>
      </c>
      <c r="F60" s="44"/>
      <c r="K60" s="44"/>
    </row>
    <row r="61" spans="2:19" x14ac:dyDescent="0.3">
      <c r="B61" s="38" t="s">
        <v>622</v>
      </c>
      <c r="C61" s="41">
        <f>SUMIF(M6:M58,"=2",K6:K58)</f>
        <v>839.96</v>
      </c>
      <c r="D61" s="38" t="s">
        <v>4</v>
      </c>
      <c r="K61" s="44"/>
    </row>
    <row r="62" spans="2:19" x14ac:dyDescent="0.3">
      <c r="B62" s="38" t="s">
        <v>629</v>
      </c>
      <c r="C62" s="41">
        <f>SUMIF(M6:M58,"=3",K6:K58)</f>
        <v>0</v>
      </c>
      <c r="D62" s="38" t="s">
        <v>4</v>
      </c>
      <c r="K62" s="44"/>
    </row>
    <row r="63" spans="2:19" x14ac:dyDescent="0.3">
      <c r="B63" s="38" t="s">
        <v>628</v>
      </c>
      <c r="C63" s="41">
        <f>SUMIF(M6:M58,"=4",K6:K58)</f>
        <v>33.22</v>
      </c>
      <c r="D63" s="38" t="s">
        <v>4</v>
      </c>
      <c r="K63" s="44"/>
    </row>
    <row r="64" spans="2:19" x14ac:dyDescent="0.3">
      <c r="B64" s="38" t="s">
        <v>630</v>
      </c>
      <c r="C64" s="41">
        <f>SUM(C60:C63)</f>
        <v>1432.67</v>
      </c>
      <c r="D64" s="38" t="s">
        <v>4</v>
      </c>
      <c r="K64" s="44"/>
    </row>
    <row r="65" spans="2:19" x14ac:dyDescent="0.3">
      <c r="B65" s="225"/>
      <c r="C65" s="44"/>
      <c r="D65" s="225"/>
      <c r="K65" s="44"/>
    </row>
    <row r="66" spans="2:19" x14ac:dyDescent="0.3">
      <c r="K66" s="44"/>
    </row>
    <row r="67" spans="2:19" x14ac:dyDescent="0.3">
      <c r="B67" s="170" t="s">
        <v>477</v>
      </c>
      <c r="C67" s="226"/>
      <c r="D67" s="226"/>
      <c r="E67" s="226"/>
      <c r="F67" s="226"/>
      <c r="M67" s="229" t="str">
        <f t="shared" ref="M67" si="4">IF(K67&lt;&gt;0,IF(K67&gt;=6,1,0),"")</f>
        <v/>
      </c>
    </row>
    <row r="68" spans="2:19" x14ac:dyDescent="0.3">
      <c r="B68" s="43" t="s">
        <v>220</v>
      </c>
      <c r="C68" s="43">
        <v>2.5499999999999998</v>
      </c>
      <c r="D68" s="43">
        <v>5.7</v>
      </c>
      <c r="E68" s="43">
        <v>2</v>
      </c>
      <c r="F68" s="43">
        <f>TRUNC(E68*D68*C68,2)</f>
        <v>29.07</v>
      </c>
      <c r="M68" s="191">
        <f>IF(F68&lt;&gt;0,IF(F68&gt;=6,1,3),"")</f>
        <v>1</v>
      </c>
      <c r="S68" s="228">
        <f>D68*2</f>
        <v>11.4</v>
      </c>
    </row>
    <row r="69" spans="2:19" x14ac:dyDescent="0.3">
      <c r="B69" s="43" t="s">
        <v>205</v>
      </c>
      <c r="C69" s="43">
        <v>2.5499999999999998</v>
      </c>
      <c r="D69" s="43">
        <v>7.4</v>
      </c>
      <c r="E69" s="43">
        <v>2</v>
      </c>
      <c r="F69" s="43">
        <f t="shared" ref="F69:F84" si="5">TRUNC(E69*D69*C69,2)</f>
        <v>37.74</v>
      </c>
      <c r="M69" s="191">
        <f t="shared" ref="M69:M84" si="6">IF(F69&lt;&gt;0,IF(F69&gt;=6,1,3),"")</f>
        <v>1</v>
      </c>
      <c r="S69" s="228">
        <f t="shared" ref="S69:S84" si="7">D69*2</f>
        <v>14.8</v>
      </c>
    </row>
    <row r="70" spans="2:19" x14ac:dyDescent="0.3">
      <c r="B70" s="43" t="s">
        <v>207</v>
      </c>
      <c r="C70" s="43">
        <v>2.5499999999999998</v>
      </c>
      <c r="D70" s="43">
        <v>4.7</v>
      </c>
      <c r="E70" s="43">
        <v>2</v>
      </c>
      <c r="F70" s="43">
        <f t="shared" si="5"/>
        <v>23.97</v>
      </c>
      <c r="M70" s="191">
        <f t="shared" si="6"/>
        <v>1</v>
      </c>
      <c r="S70" s="228">
        <f t="shared" si="7"/>
        <v>9.4</v>
      </c>
    </row>
    <row r="71" spans="2:19" x14ac:dyDescent="0.3">
      <c r="B71" s="43" t="s">
        <v>206</v>
      </c>
      <c r="C71" s="43">
        <v>2.5499999999999998</v>
      </c>
      <c r="D71" s="43">
        <v>9.6999999999999993</v>
      </c>
      <c r="E71" s="43">
        <v>1</v>
      </c>
      <c r="F71" s="43">
        <f t="shared" si="5"/>
        <v>24.73</v>
      </c>
      <c r="M71" s="191">
        <f t="shared" si="6"/>
        <v>1</v>
      </c>
      <c r="S71" s="228">
        <f t="shared" si="7"/>
        <v>19.399999999999999</v>
      </c>
    </row>
    <row r="72" spans="2:19" x14ac:dyDescent="0.3">
      <c r="B72" s="43" t="s">
        <v>208</v>
      </c>
      <c r="C72" s="43">
        <v>1</v>
      </c>
      <c r="D72" s="43">
        <v>3.1</v>
      </c>
      <c r="E72" s="43">
        <v>2</v>
      </c>
      <c r="F72" s="43">
        <f t="shared" si="5"/>
        <v>6.2</v>
      </c>
      <c r="M72" s="191">
        <f t="shared" si="6"/>
        <v>1</v>
      </c>
      <c r="S72" s="228">
        <f t="shared" si="7"/>
        <v>6.2</v>
      </c>
    </row>
    <row r="73" spans="2:19" x14ac:dyDescent="0.3">
      <c r="B73" s="43" t="s">
        <v>478</v>
      </c>
      <c r="C73" s="43">
        <f>(2.4+0.185)/2</f>
        <v>1.2925</v>
      </c>
      <c r="D73" s="43">
        <v>7.4</v>
      </c>
      <c r="E73" s="43">
        <v>1</v>
      </c>
      <c r="F73" s="43">
        <f t="shared" si="5"/>
        <v>9.56</v>
      </c>
      <c r="M73" s="191">
        <f t="shared" si="6"/>
        <v>1</v>
      </c>
      <c r="S73" s="228">
        <f t="shared" si="7"/>
        <v>14.8</v>
      </c>
    </row>
    <row r="74" spans="2:19" x14ac:dyDescent="0.3">
      <c r="B74" s="43" t="s">
        <v>209</v>
      </c>
      <c r="C74" s="43">
        <v>0.3</v>
      </c>
      <c r="D74" s="43">
        <f>1.1/2</f>
        <v>0.55000000000000004</v>
      </c>
      <c r="E74" s="43">
        <v>1</v>
      </c>
      <c r="F74" s="43">
        <f t="shared" si="5"/>
        <v>0.16</v>
      </c>
      <c r="M74" s="191">
        <f t="shared" si="6"/>
        <v>3</v>
      </c>
      <c r="S74" s="228">
        <f t="shared" si="7"/>
        <v>1.1000000000000001</v>
      </c>
    </row>
    <row r="75" spans="2:19" x14ac:dyDescent="0.3">
      <c r="B75" s="43" t="s">
        <v>211</v>
      </c>
      <c r="C75" s="43">
        <v>3.0630000000000002</v>
      </c>
      <c r="D75" s="43">
        <v>2.4</v>
      </c>
      <c r="E75" s="43">
        <v>1</v>
      </c>
      <c r="F75" s="43">
        <f t="shared" si="5"/>
        <v>7.35</v>
      </c>
      <c r="M75" s="191">
        <f t="shared" si="6"/>
        <v>1</v>
      </c>
      <c r="S75" s="228">
        <f t="shared" si="7"/>
        <v>4.8</v>
      </c>
    </row>
    <row r="76" spans="2:19" x14ac:dyDescent="0.3">
      <c r="B76" s="43"/>
      <c r="C76" s="43">
        <v>2.5</v>
      </c>
      <c r="D76" s="43">
        <v>4</v>
      </c>
      <c r="E76" s="43">
        <v>1</v>
      </c>
      <c r="F76" s="43">
        <f t="shared" si="5"/>
        <v>10</v>
      </c>
      <c r="M76" s="191">
        <f t="shared" si="6"/>
        <v>1</v>
      </c>
      <c r="S76" s="228">
        <f t="shared" si="7"/>
        <v>8</v>
      </c>
    </row>
    <row r="77" spans="2:19" x14ac:dyDescent="0.3">
      <c r="B77" s="43"/>
      <c r="C77" s="43">
        <v>1.5</v>
      </c>
      <c r="D77" s="43">
        <v>3.4</v>
      </c>
      <c r="E77" s="43">
        <v>1</v>
      </c>
      <c r="F77" s="43">
        <f t="shared" si="5"/>
        <v>5.0999999999999996</v>
      </c>
      <c r="M77" s="191">
        <f t="shared" si="6"/>
        <v>3</v>
      </c>
      <c r="S77" s="228">
        <f t="shared" si="7"/>
        <v>6.8</v>
      </c>
    </row>
    <row r="78" spans="2:19" x14ac:dyDescent="0.3">
      <c r="B78" s="43" t="s">
        <v>212</v>
      </c>
      <c r="C78" s="43">
        <v>2.5089999999999999</v>
      </c>
      <c r="D78" s="43">
        <v>4.7</v>
      </c>
      <c r="E78" s="43">
        <v>1</v>
      </c>
      <c r="F78" s="43">
        <f t="shared" si="5"/>
        <v>11.79</v>
      </c>
      <c r="M78" s="191">
        <f t="shared" si="6"/>
        <v>1</v>
      </c>
      <c r="S78" s="228">
        <f t="shared" si="7"/>
        <v>9.4</v>
      </c>
    </row>
    <row r="79" spans="2:19" x14ac:dyDescent="0.3">
      <c r="B79" s="43"/>
      <c r="C79" s="43">
        <v>3.5</v>
      </c>
      <c r="D79" s="43">
        <v>0.97099999999999997</v>
      </c>
      <c r="E79" s="43">
        <v>1</v>
      </c>
      <c r="F79" s="43">
        <f t="shared" si="5"/>
        <v>3.39</v>
      </c>
      <c r="M79" s="191">
        <f t="shared" si="6"/>
        <v>3</v>
      </c>
      <c r="S79" s="228">
        <f t="shared" si="7"/>
        <v>1.9419999999999999</v>
      </c>
    </row>
    <row r="80" spans="2:19" x14ac:dyDescent="0.3">
      <c r="B80" s="43" t="s">
        <v>213</v>
      </c>
      <c r="C80" s="43">
        <v>8.1999999999999993</v>
      </c>
      <c r="D80" s="43">
        <v>4</v>
      </c>
      <c r="E80" s="43">
        <v>1</v>
      </c>
      <c r="F80" s="43">
        <f t="shared" si="5"/>
        <v>32.799999999999997</v>
      </c>
      <c r="M80" s="191">
        <f t="shared" si="6"/>
        <v>1</v>
      </c>
      <c r="S80" s="228">
        <f t="shared" si="7"/>
        <v>8</v>
      </c>
    </row>
    <row r="81" spans="2:19" x14ac:dyDescent="0.3">
      <c r="B81" s="43"/>
      <c r="C81" s="43">
        <v>6.7</v>
      </c>
      <c r="D81" s="43">
        <v>3.4</v>
      </c>
      <c r="E81" s="43">
        <v>1</v>
      </c>
      <c r="F81" s="43">
        <f t="shared" si="5"/>
        <v>22.78</v>
      </c>
      <c r="M81" s="191">
        <f t="shared" si="6"/>
        <v>1</v>
      </c>
      <c r="S81" s="228">
        <f t="shared" si="7"/>
        <v>6.8</v>
      </c>
    </row>
    <row r="82" spans="2:19" x14ac:dyDescent="0.3">
      <c r="B82" s="43" t="s">
        <v>214</v>
      </c>
      <c r="C82" s="43">
        <v>5.7</v>
      </c>
      <c r="D82" s="43">
        <v>5.7</v>
      </c>
      <c r="E82" s="43">
        <v>2</v>
      </c>
      <c r="F82" s="43">
        <f t="shared" si="5"/>
        <v>64.98</v>
      </c>
      <c r="M82" s="191">
        <f t="shared" si="6"/>
        <v>1</v>
      </c>
      <c r="S82" s="228">
        <f t="shared" si="7"/>
        <v>11.4</v>
      </c>
    </row>
    <row r="83" spans="2:19" x14ac:dyDescent="0.3">
      <c r="B83" s="43"/>
      <c r="C83" s="43">
        <v>3.2</v>
      </c>
      <c r="D83" s="43">
        <f>1.9/2</f>
        <v>0.95</v>
      </c>
      <c r="E83" s="43">
        <v>2</v>
      </c>
      <c r="F83" s="43">
        <f t="shared" si="5"/>
        <v>6.08</v>
      </c>
      <c r="M83" s="191">
        <f t="shared" si="6"/>
        <v>1</v>
      </c>
      <c r="S83" s="228">
        <f t="shared" si="7"/>
        <v>1.9</v>
      </c>
    </row>
    <row r="84" spans="2:19" x14ac:dyDescent="0.3">
      <c r="B84" s="43" t="s">
        <v>479</v>
      </c>
      <c r="C84" s="43">
        <v>1.3</v>
      </c>
      <c r="D84" s="43">
        <v>2.1</v>
      </c>
      <c r="E84" s="43">
        <v>1</v>
      </c>
      <c r="F84" s="43">
        <f t="shared" si="5"/>
        <v>2.73</v>
      </c>
      <c r="M84" s="191">
        <f t="shared" si="6"/>
        <v>3</v>
      </c>
      <c r="S84" s="228">
        <f t="shared" si="7"/>
        <v>4.2</v>
      </c>
    </row>
    <row r="85" spans="2:19" x14ac:dyDescent="0.3">
      <c r="F85" s="41">
        <f>SUM(F68:F84)</f>
        <v>298.42999999999995</v>
      </c>
      <c r="S85" s="228">
        <f>SUM(S68:S84)</f>
        <v>140.34199999999998</v>
      </c>
    </row>
    <row r="86" spans="2:19" x14ac:dyDescent="0.3">
      <c r="I86" s="228"/>
      <c r="J86" s="210"/>
    </row>
    <row r="87" spans="2:19" x14ac:dyDescent="0.3">
      <c r="B87" s="38" t="s">
        <v>623</v>
      </c>
      <c r="C87" s="41">
        <f>SUMIF(M68:M84,"=1",F68:F84)</f>
        <v>287.04999999999995</v>
      </c>
      <c r="D87" s="38" t="s">
        <v>4</v>
      </c>
      <c r="E87" s="227" t="s">
        <v>274</v>
      </c>
      <c r="F87" s="245">
        <f>C87*2</f>
        <v>574.09999999999991</v>
      </c>
      <c r="G87" s="210" t="s">
        <v>20</v>
      </c>
      <c r="J87" s="210"/>
      <c r="S87" s="228">
        <f>S85+S59</f>
        <v>738.84400000000028</v>
      </c>
    </row>
    <row r="88" spans="2:19" x14ac:dyDescent="0.3">
      <c r="B88" s="38" t="s">
        <v>622</v>
      </c>
      <c r="C88" s="41">
        <f>SUMIF(M68:M84,"=2",F68:F84)</f>
        <v>0</v>
      </c>
      <c r="D88" s="38" t="s">
        <v>4</v>
      </c>
      <c r="E88" s="227" t="s">
        <v>274</v>
      </c>
      <c r="F88" s="245">
        <f t="shared" ref="F88:F90" si="8">C88*2</f>
        <v>0</v>
      </c>
      <c r="G88" s="210" t="s">
        <v>20</v>
      </c>
      <c r="J88" s="210"/>
    </row>
    <row r="89" spans="2:19" x14ac:dyDescent="0.3">
      <c r="B89" s="38" t="s">
        <v>629</v>
      </c>
      <c r="C89" s="41">
        <f>SUMIF(M68:M84,"=3",F68:F84)</f>
        <v>11.38</v>
      </c>
      <c r="D89" s="38" t="s">
        <v>4</v>
      </c>
      <c r="E89" s="227" t="s">
        <v>274</v>
      </c>
      <c r="F89" s="245">
        <f t="shared" si="8"/>
        <v>22.76</v>
      </c>
      <c r="G89" s="210" t="s">
        <v>20</v>
      </c>
    </row>
    <row r="90" spans="2:19" x14ac:dyDescent="0.3">
      <c r="B90" s="38" t="s">
        <v>628</v>
      </c>
      <c r="C90" s="41">
        <f>SUMIF(M68:M84,"=4",F68:F84)</f>
        <v>0</v>
      </c>
      <c r="D90" s="38" t="s">
        <v>4</v>
      </c>
      <c r="E90" s="227" t="s">
        <v>274</v>
      </c>
      <c r="F90" s="245">
        <f t="shared" si="8"/>
        <v>0</v>
      </c>
      <c r="G90" s="210" t="s">
        <v>20</v>
      </c>
    </row>
    <row r="91" spans="2:19" x14ac:dyDescent="0.3">
      <c r="B91" s="38" t="s">
        <v>631</v>
      </c>
      <c r="C91" s="41">
        <f>SUM(C87:C90)</f>
        <v>298.42999999999995</v>
      </c>
      <c r="D91" s="38" t="s">
        <v>4</v>
      </c>
      <c r="E91" s="227" t="s">
        <v>274</v>
      </c>
      <c r="F91" s="41">
        <f>F85*2</f>
        <v>596.8599999999999</v>
      </c>
      <c r="G91" s="210" t="s">
        <v>20</v>
      </c>
    </row>
    <row r="95" spans="2:19" x14ac:dyDescent="0.3">
      <c r="B95" s="38" t="s">
        <v>623</v>
      </c>
      <c r="C95" s="41">
        <f>C60+F87</f>
        <v>1133.5899999999999</v>
      </c>
      <c r="D95" s="38" t="s">
        <v>4</v>
      </c>
    </row>
    <row r="96" spans="2:19" x14ac:dyDescent="0.3">
      <c r="B96" s="38" t="s">
        <v>622</v>
      </c>
      <c r="C96" s="41">
        <f t="shared" ref="C96:C98" si="9">C61+F88</f>
        <v>839.96</v>
      </c>
      <c r="D96" s="38" t="s">
        <v>4</v>
      </c>
    </row>
    <row r="97" spans="2:4" x14ac:dyDescent="0.3">
      <c r="B97" s="38" t="s">
        <v>629</v>
      </c>
      <c r="C97" s="41">
        <f t="shared" si="9"/>
        <v>22.76</v>
      </c>
      <c r="D97" s="38" t="s">
        <v>4</v>
      </c>
    </row>
    <row r="98" spans="2:4" x14ac:dyDescent="0.3">
      <c r="B98" s="38" t="s">
        <v>628</v>
      </c>
      <c r="C98" s="41">
        <f t="shared" si="9"/>
        <v>33.22</v>
      </c>
      <c r="D98" s="38" t="s">
        <v>4</v>
      </c>
    </row>
    <row r="99" spans="2:4" x14ac:dyDescent="0.3">
      <c r="B99" s="226" t="s">
        <v>42</v>
      </c>
      <c r="C99" s="167">
        <f>SUM(C95:C98)</f>
        <v>2029.53</v>
      </c>
      <c r="D99" s="226" t="s">
        <v>4</v>
      </c>
    </row>
  </sheetData>
  <mergeCells count="1">
    <mergeCell ref="E4:G4"/>
  </mergeCells>
  <conditionalFormatting sqref="B84:F84">
    <cfRule type="expression" dxfId="0" priority="2">
      <formula>$M84=1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W67"/>
  <sheetViews>
    <sheetView topLeftCell="A34" zoomScale="85" zoomScaleNormal="85" workbookViewId="0">
      <selection activeCell="K64" sqref="K64"/>
    </sheetView>
  </sheetViews>
  <sheetFormatPr defaultRowHeight="14.4" x14ac:dyDescent="0.3"/>
  <cols>
    <col min="1" max="1" width="31.88671875" bestFit="1" customWidth="1"/>
    <col min="2" max="2" width="8.88671875" style="773" bestFit="1" customWidth="1"/>
    <col min="3" max="3" width="8.88671875" style="176" bestFit="1" customWidth="1"/>
    <col min="4" max="6" width="9.5546875" style="176" bestFit="1" customWidth="1"/>
    <col min="7" max="7" width="10.6640625" style="176" customWidth="1"/>
    <col min="8" max="8" width="4.88671875" customWidth="1"/>
    <col min="9" max="9" width="9.5546875" style="806" bestFit="1" customWidth="1"/>
    <col min="12" max="12" width="8.88671875" style="806"/>
    <col min="15" max="15" width="8.88671875" style="806"/>
    <col min="18" max="18" width="10.77734375" customWidth="1"/>
    <col min="19" max="19" width="4.77734375" customWidth="1"/>
    <col min="20" max="20" width="21.33203125" customWidth="1"/>
  </cols>
  <sheetData>
    <row r="1" spans="1:23" s="42" customFormat="1" ht="15" thickBot="1" x14ac:dyDescent="0.35">
      <c r="A1" s="981" t="s">
        <v>468</v>
      </c>
      <c r="B1" s="982"/>
      <c r="C1" s="982"/>
      <c r="D1" s="982"/>
      <c r="E1" s="982"/>
      <c r="F1" s="982"/>
      <c r="G1" s="996"/>
      <c r="I1" s="802"/>
      <c r="L1" s="802"/>
      <c r="O1" s="802"/>
      <c r="T1" s="716" t="s">
        <v>923</v>
      </c>
      <c r="U1" s="717" t="s">
        <v>517</v>
      </c>
      <c r="V1" s="718" t="s">
        <v>875</v>
      </c>
      <c r="W1" s="719" t="s">
        <v>521</v>
      </c>
    </row>
    <row r="2" spans="1:23" s="42" customFormat="1" x14ac:dyDescent="0.3">
      <c r="A2" s="783" t="s">
        <v>454</v>
      </c>
      <c r="B2" s="769" t="s">
        <v>950</v>
      </c>
      <c r="C2" s="769" t="s">
        <v>952</v>
      </c>
      <c r="D2" s="770" t="s">
        <v>211</v>
      </c>
      <c r="E2" s="770" t="s">
        <v>521</v>
      </c>
      <c r="F2" s="770" t="s">
        <v>943</v>
      </c>
      <c r="G2" s="758" t="s">
        <v>944</v>
      </c>
      <c r="I2" s="802"/>
      <c r="L2" s="802"/>
      <c r="O2" s="802"/>
      <c r="T2" s="712" t="s">
        <v>903</v>
      </c>
      <c r="U2" s="713">
        <v>0.6</v>
      </c>
      <c r="V2" s="714">
        <v>2.1</v>
      </c>
      <c r="W2" s="715">
        <f>U2*V2</f>
        <v>1.26</v>
      </c>
    </row>
    <row r="3" spans="1:23" s="42" customFormat="1" x14ac:dyDescent="0.3">
      <c r="A3" s="759" t="s">
        <v>470</v>
      </c>
      <c r="B3" s="760">
        <v>2</v>
      </c>
      <c r="C3" s="760">
        <v>51.5</v>
      </c>
      <c r="D3" s="761">
        <v>14</v>
      </c>
      <c r="E3" s="761">
        <f>D3*C3*B3</f>
        <v>1442</v>
      </c>
      <c r="F3" s="671">
        <f>146.8*2</f>
        <v>293.60000000000002</v>
      </c>
      <c r="G3" s="672">
        <f>E3-F3</f>
        <v>1148.4000000000001</v>
      </c>
      <c r="I3" s="802"/>
      <c r="L3" s="802"/>
      <c r="O3" s="802"/>
      <c r="T3" s="677" t="s">
        <v>904</v>
      </c>
      <c r="U3" s="678">
        <v>0.7</v>
      </c>
      <c r="V3" s="728">
        <v>2.1</v>
      </c>
      <c r="W3" s="729">
        <f t="shared" ref="W3:W14" si="0">U3*V3</f>
        <v>1.47</v>
      </c>
    </row>
    <row r="4" spans="1:23" s="42" customFormat="1" x14ac:dyDescent="0.3">
      <c r="A4" s="759" t="s">
        <v>470</v>
      </c>
      <c r="B4" s="760">
        <v>4</v>
      </c>
      <c r="C4" s="760">
        <v>2.5499999999999998</v>
      </c>
      <c r="D4" s="761">
        <v>14</v>
      </c>
      <c r="E4" s="761">
        <f t="shared" ref="E4:E16" si="1">D4*C4*B4</f>
        <v>142.79999999999998</v>
      </c>
      <c r="F4" s="671">
        <v>0</v>
      </c>
      <c r="G4" s="672">
        <f t="shared" ref="G4:G16" si="2">E4-F4</f>
        <v>142.79999999999998</v>
      </c>
      <c r="I4" s="802"/>
      <c r="L4" s="802"/>
      <c r="O4" s="802"/>
      <c r="T4" s="684" t="s">
        <v>905</v>
      </c>
      <c r="U4" s="679">
        <v>0.8</v>
      </c>
      <c r="V4" s="707">
        <v>2.1</v>
      </c>
      <c r="W4" s="708">
        <f t="shared" si="0"/>
        <v>1.6800000000000002</v>
      </c>
    </row>
    <row r="5" spans="1:23" s="42" customFormat="1" x14ac:dyDescent="0.3">
      <c r="A5" s="759" t="s">
        <v>470</v>
      </c>
      <c r="B5" s="760">
        <v>4</v>
      </c>
      <c r="C5" s="760">
        <v>2</v>
      </c>
      <c r="D5" s="761">
        <v>6.4</v>
      </c>
      <c r="E5" s="761">
        <f t="shared" si="1"/>
        <v>51.2</v>
      </c>
      <c r="F5" s="671">
        <v>0</v>
      </c>
      <c r="G5" s="672">
        <f t="shared" si="2"/>
        <v>51.2</v>
      </c>
      <c r="I5" s="802"/>
      <c r="L5" s="802"/>
      <c r="O5" s="802"/>
      <c r="T5" s="677" t="s">
        <v>906</v>
      </c>
      <c r="U5" s="678">
        <v>0.8</v>
      </c>
      <c r="V5" s="728">
        <v>2.1</v>
      </c>
      <c r="W5" s="729">
        <f t="shared" si="0"/>
        <v>1.6800000000000002</v>
      </c>
    </row>
    <row r="6" spans="1:23" s="42" customFormat="1" x14ac:dyDescent="0.3">
      <c r="A6" s="759" t="s">
        <v>470</v>
      </c>
      <c r="B6" s="760">
        <v>2</v>
      </c>
      <c r="C6" s="760">
        <v>55.5</v>
      </c>
      <c r="D6" s="761">
        <f>2.5+2</f>
        <v>4.5</v>
      </c>
      <c r="E6" s="761">
        <f t="shared" si="1"/>
        <v>499.5</v>
      </c>
      <c r="F6" s="671">
        <v>0</v>
      </c>
      <c r="G6" s="672">
        <f t="shared" si="2"/>
        <v>499.5</v>
      </c>
      <c r="I6" s="802"/>
      <c r="L6" s="802"/>
      <c r="O6" s="802"/>
      <c r="T6" s="684" t="s">
        <v>907</v>
      </c>
      <c r="U6" s="679">
        <v>0.85</v>
      </c>
      <c r="V6" s="707">
        <v>2.1</v>
      </c>
      <c r="W6" s="708">
        <f t="shared" si="0"/>
        <v>1.7849999999999999</v>
      </c>
    </row>
    <row r="7" spans="1:23" s="42" customFormat="1" x14ac:dyDescent="0.3">
      <c r="A7" s="763" t="s">
        <v>470</v>
      </c>
      <c r="B7" s="764">
        <v>20</v>
      </c>
      <c r="C7" s="671">
        <v>0.15</v>
      </c>
      <c r="D7" s="761">
        <v>6.4</v>
      </c>
      <c r="E7" s="761">
        <f t="shared" si="1"/>
        <v>19.2</v>
      </c>
      <c r="F7" s="671">
        <v>0</v>
      </c>
      <c r="G7" s="672">
        <f t="shared" si="2"/>
        <v>19.2</v>
      </c>
      <c r="I7" s="802"/>
      <c r="L7" s="802"/>
      <c r="O7" s="802"/>
      <c r="T7" s="677" t="s">
        <v>908</v>
      </c>
      <c r="U7" s="678">
        <v>0.9</v>
      </c>
      <c r="V7" s="728">
        <v>2.1</v>
      </c>
      <c r="W7" s="729">
        <f t="shared" si="0"/>
        <v>1.8900000000000001</v>
      </c>
    </row>
    <row r="8" spans="1:23" s="42" customFormat="1" x14ac:dyDescent="0.3">
      <c r="A8" s="763" t="s">
        <v>470</v>
      </c>
      <c r="B8" s="764">
        <v>2</v>
      </c>
      <c r="C8" s="671">
        <v>50.7</v>
      </c>
      <c r="D8" s="761">
        <v>0.4</v>
      </c>
      <c r="E8" s="761">
        <f t="shared" ref="E8" si="3">D8*C8*B8</f>
        <v>40.56</v>
      </c>
      <c r="F8" s="671">
        <v>0</v>
      </c>
      <c r="G8" s="672">
        <f t="shared" ref="G8" si="4">E8-F8</f>
        <v>40.56</v>
      </c>
      <c r="I8" s="802"/>
      <c r="L8" s="802"/>
      <c r="O8" s="802"/>
      <c r="T8" s="684" t="s">
        <v>909</v>
      </c>
      <c r="U8" s="679">
        <v>26.82</v>
      </c>
      <c r="V8" s="707">
        <v>7.44</v>
      </c>
      <c r="W8" s="708">
        <f t="shared" si="0"/>
        <v>199.54080000000002</v>
      </c>
    </row>
    <row r="9" spans="1:23" s="42" customFormat="1" x14ac:dyDescent="0.3">
      <c r="A9" s="763" t="s">
        <v>470</v>
      </c>
      <c r="B9" s="764">
        <v>2</v>
      </c>
      <c r="C9" s="671">
        <v>60.6</v>
      </c>
      <c r="D9" s="761">
        <v>0.4</v>
      </c>
      <c r="E9" s="761">
        <f t="shared" ref="E9" si="5">D9*C9*B9</f>
        <v>48.480000000000004</v>
      </c>
      <c r="F9" s="671">
        <v>0</v>
      </c>
      <c r="G9" s="672">
        <f t="shared" ref="G9" si="6">E9-F9</f>
        <v>48.480000000000004</v>
      </c>
      <c r="I9" s="802"/>
      <c r="L9" s="802"/>
      <c r="O9" s="802"/>
      <c r="T9" s="677" t="s">
        <v>910</v>
      </c>
      <c r="U9" s="678">
        <v>0.9</v>
      </c>
      <c r="V9" s="728">
        <v>2.1</v>
      </c>
      <c r="W9" s="729">
        <f t="shared" si="0"/>
        <v>1.8900000000000001</v>
      </c>
    </row>
    <row r="10" spans="1:23" s="42" customFormat="1" x14ac:dyDescent="0.3">
      <c r="A10" s="763" t="s">
        <v>470</v>
      </c>
      <c r="B10" s="764">
        <v>2</v>
      </c>
      <c r="C10" s="764">
        <v>20.079999999999998</v>
      </c>
      <c r="D10" s="761">
        <v>5.4</v>
      </c>
      <c r="E10" s="761">
        <f t="shared" si="1"/>
        <v>216.864</v>
      </c>
      <c r="F10" s="671">
        <v>0</v>
      </c>
      <c r="G10" s="672">
        <f t="shared" si="2"/>
        <v>216.864</v>
      </c>
      <c r="I10" s="802"/>
      <c r="L10" s="802"/>
      <c r="O10" s="802"/>
      <c r="T10" s="684" t="s">
        <v>911</v>
      </c>
      <c r="U10" s="679">
        <v>0.96</v>
      </c>
      <c r="V10" s="707">
        <v>2.1</v>
      </c>
      <c r="W10" s="708">
        <f t="shared" si="0"/>
        <v>2.016</v>
      </c>
    </row>
    <row r="11" spans="1:23" s="42" customFormat="1" x14ac:dyDescent="0.3">
      <c r="A11" s="763" t="s">
        <v>470</v>
      </c>
      <c r="B11" s="764">
        <v>2</v>
      </c>
      <c r="C11" s="764">
        <v>50.559999999999995</v>
      </c>
      <c r="D11" s="761">
        <v>0.5</v>
      </c>
      <c r="E11" s="761">
        <f t="shared" si="1"/>
        <v>50.559999999999995</v>
      </c>
      <c r="F11" s="671">
        <v>0</v>
      </c>
      <c r="G11" s="672">
        <f t="shared" si="2"/>
        <v>50.559999999999995</v>
      </c>
      <c r="I11" s="802"/>
      <c r="L11" s="802"/>
      <c r="O11" s="802"/>
      <c r="T11" s="677" t="s">
        <v>300</v>
      </c>
      <c r="U11" s="678">
        <v>2.35</v>
      </c>
      <c r="V11" s="728">
        <v>2.2000000000000002</v>
      </c>
      <c r="W11" s="729">
        <f t="shared" si="0"/>
        <v>5.1700000000000008</v>
      </c>
    </row>
    <row r="12" spans="1:23" s="42" customFormat="1" x14ac:dyDescent="0.3">
      <c r="A12" s="775" t="s">
        <v>469</v>
      </c>
      <c r="B12" s="764">
        <v>4</v>
      </c>
      <c r="C12" s="764">
        <v>4.25</v>
      </c>
      <c r="D12" s="761">
        <f>5.15+0.18+1.1</f>
        <v>6.43</v>
      </c>
      <c r="E12" s="761">
        <f t="shared" ref="E12:E14" si="7">D12*C12*B12</f>
        <v>109.31</v>
      </c>
      <c r="F12" s="671">
        <v>0</v>
      </c>
      <c r="G12" s="672">
        <f t="shared" ref="G12:G14" si="8">E12-F12</f>
        <v>109.31</v>
      </c>
      <c r="I12" s="802"/>
      <c r="L12" s="802"/>
      <c r="O12" s="802"/>
      <c r="T12" s="684" t="s">
        <v>298</v>
      </c>
      <c r="U12" s="679">
        <v>1.4</v>
      </c>
      <c r="V12" s="707">
        <v>2.1</v>
      </c>
      <c r="W12" s="708">
        <f t="shared" si="0"/>
        <v>2.94</v>
      </c>
    </row>
    <row r="13" spans="1:23" s="42" customFormat="1" x14ac:dyDescent="0.3">
      <c r="A13" s="775" t="s">
        <v>469</v>
      </c>
      <c r="B13" s="776">
        <v>2</v>
      </c>
      <c r="C13" s="776">
        <v>55.5</v>
      </c>
      <c r="D13" s="777">
        <f>5.15+0.18+1.1</f>
        <v>6.43</v>
      </c>
      <c r="E13" s="777">
        <f t="shared" si="7"/>
        <v>713.73</v>
      </c>
      <c r="F13" s="778">
        <v>0</v>
      </c>
      <c r="G13" s="779">
        <f t="shared" si="8"/>
        <v>713.73</v>
      </c>
      <c r="I13" s="802"/>
      <c r="L13" s="802"/>
      <c r="O13" s="802"/>
      <c r="T13" s="677" t="s">
        <v>301</v>
      </c>
      <c r="U13" s="678">
        <v>7.5</v>
      </c>
      <c r="V13" s="728">
        <v>2.2999999999999998</v>
      </c>
      <c r="W13" s="729">
        <f t="shared" si="0"/>
        <v>17.25</v>
      </c>
    </row>
    <row r="14" spans="1:23" s="42" customFormat="1" x14ac:dyDescent="0.3">
      <c r="A14" s="775" t="s">
        <v>471</v>
      </c>
      <c r="B14" s="776">
        <v>7</v>
      </c>
      <c r="C14" s="776">
        <v>4.55</v>
      </c>
      <c r="D14" s="777">
        <v>0.8</v>
      </c>
      <c r="E14" s="777">
        <f t="shared" si="7"/>
        <v>25.48</v>
      </c>
      <c r="F14" s="778">
        <v>0</v>
      </c>
      <c r="G14" s="779">
        <f t="shared" si="8"/>
        <v>25.48</v>
      </c>
      <c r="I14" s="802"/>
      <c r="L14" s="802"/>
      <c r="O14" s="802"/>
      <c r="T14" s="684" t="s">
        <v>286</v>
      </c>
      <c r="U14" s="679">
        <v>1.4</v>
      </c>
      <c r="V14" s="707">
        <v>2.1</v>
      </c>
      <c r="W14" s="708">
        <f t="shared" si="0"/>
        <v>2.94</v>
      </c>
    </row>
    <row r="15" spans="1:23" s="42" customFormat="1" x14ac:dyDescent="0.3">
      <c r="A15" s="775" t="s">
        <v>471</v>
      </c>
      <c r="B15" s="776">
        <v>10</v>
      </c>
      <c r="C15" s="776">
        <v>3.34</v>
      </c>
      <c r="D15" s="777">
        <v>14</v>
      </c>
      <c r="E15" s="777">
        <f t="shared" ref="E15" si="9">D15*C15*B15</f>
        <v>467.59999999999997</v>
      </c>
      <c r="F15" s="778">
        <v>0</v>
      </c>
      <c r="G15" s="779">
        <f t="shared" ref="G15" si="10">E15-F15</f>
        <v>467.59999999999997</v>
      </c>
      <c r="I15" s="802"/>
      <c r="K15" s="180"/>
      <c r="L15" s="164"/>
      <c r="O15" s="802"/>
      <c r="T15" s="677" t="s">
        <v>287</v>
      </c>
      <c r="U15" s="678">
        <v>2.0499999999999998</v>
      </c>
      <c r="V15" s="728">
        <v>2.1</v>
      </c>
      <c r="W15" s="729">
        <f>U15*V15</f>
        <v>4.3049999999999997</v>
      </c>
    </row>
    <row r="16" spans="1:23" s="42" customFormat="1" ht="15" thickBot="1" x14ac:dyDescent="0.35">
      <c r="A16" s="765" t="s">
        <v>471</v>
      </c>
      <c r="B16" s="766">
        <v>2</v>
      </c>
      <c r="C16" s="780">
        <v>5.2370000000000001</v>
      </c>
      <c r="D16" s="767">
        <v>0.8</v>
      </c>
      <c r="E16" s="767">
        <f t="shared" si="1"/>
        <v>8.3792000000000009</v>
      </c>
      <c r="F16" s="771">
        <v>0</v>
      </c>
      <c r="G16" s="768">
        <f t="shared" si="2"/>
        <v>8.3792000000000009</v>
      </c>
      <c r="I16" s="802"/>
      <c r="L16" s="802"/>
      <c r="O16" s="802"/>
      <c r="T16" s="684" t="s">
        <v>299</v>
      </c>
      <c r="U16" s="679">
        <v>4.8499999999999996</v>
      </c>
      <c r="V16" s="707">
        <v>2.2000000000000002</v>
      </c>
      <c r="W16" s="708">
        <f>U16*V16</f>
        <v>10.67</v>
      </c>
    </row>
    <row r="17" spans="1:23" s="42" customFormat="1" ht="15" thickBot="1" x14ac:dyDescent="0.35">
      <c r="A17" s="175"/>
      <c r="B17" s="772"/>
      <c r="C17" s="772"/>
      <c r="D17" s="772"/>
      <c r="E17" s="164"/>
      <c r="F17" s="44"/>
      <c r="G17" s="774">
        <f>SUM(G3:G16)</f>
        <v>3542.0631999999996</v>
      </c>
      <c r="I17" s="164"/>
      <c r="J17" s="180"/>
      <c r="L17" s="802"/>
      <c r="O17" s="802"/>
      <c r="T17" s="677" t="s">
        <v>912</v>
      </c>
      <c r="U17" s="678">
        <v>0.6</v>
      </c>
      <c r="V17" s="728">
        <v>1.6</v>
      </c>
      <c r="W17" s="729">
        <f>U17*V17</f>
        <v>0.96</v>
      </c>
    </row>
    <row r="18" spans="1:23" s="42" customFormat="1" ht="15" thickBot="1" x14ac:dyDescent="0.35">
      <c r="A18" s="782" t="s">
        <v>472</v>
      </c>
      <c r="B18" s="769" t="s">
        <v>950</v>
      </c>
      <c r="C18" s="769" t="s">
        <v>952</v>
      </c>
      <c r="D18" s="770" t="s">
        <v>211</v>
      </c>
      <c r="E18" s="770" t="s">
        <v>521</v>
      </c>
      <c r="F18" s="770" t="s">
        <v>943</v>
      </c>
      <c r="G18" s="758" t="s">
        <v>944</v>
      </c>
      <c r="I18" s="802"/>
      <c r="L18" s="802"/>
      <c r="O18" s="802"/>
      <c r="T18" s="720" t="s">
        <v>913</v>
      </c>
      <c r="U18" s="721">
        <v>0.8</v>
      </c>
      <c r="V18" s="722">
        <v>2.1</v>
      </c>
      <c r="W18" s="723">
        <f>U18*V18</f>
        <v>1.6800000000000002</v>
      </c>
    </row>
    <row r="19" spans="1:23" s="42" customFormat="1" ht="15" thickBot="1" x14ac:dyDescent="0.35">
      <c r="A19" s="685" t="s">
        <v>471</v>
      </c>
      <c r="B19" s="671">
        <v>8</v>
      </c>
      <c r="C19" s="671">
        <v>3.88</v>
      </c>
      <c r="D19" s="671">
        <v>1.35</v>
      </c>
      <c r="E19" s="671">
        <f t="shared" ref="E19:E24" si="11">B19*D19*C19</f>
        <v>41.904000000000003</v>
      </c>
      <c r="F19" s="671">
        <v>0</v>
      </c>
      <c r="G19" s="672">
        <f>E19-F19</f>
        <v>41.904000000000003</v>
      </c>
      <c r="I19" s="802"/>
      <c r="L19" s="802"/>
      <c r="O19" s="802"/>
      <c r="T19" s="725" t="s">
        <v>924</v>
      </c>
      <c r="U19" s="717" t="s">
        <v>517</v>
      </c>
      <c r="V19" s="726" t="s">
        <v>875</v>
      </c>
      <c r="W19" s="727" t="s">
        <v>521</v>
      </c>
    </row>
    <row r="20" spans="1:23" s="42" customFormat="1" x14ac:dyDescent="0.3">
      <c r="A20" s="685" t="s">
        <v>471</v>
      </c>
      <c r="B20" s="671">
        <v>2</v>
      </c>
      <c r="C20" s="671">
        <v>2.12</v>
      </c>
      <c r="D20" s="671">
        <v>1.35</v>
      </c>
      <c r="E20" s="671">
        <f t="shared" si="11"/>
        <v>5.7240000000000011</v>
      </c>
      <c r="F20" s="671">
        <v>0</v>
      </c>
      <c r="G20" s="672">
        <f t="shared" ref="G20:G24" si="12">E20-F20</f>
        <v>5.7240000000000011</v>
      </c>
      <c r="I20" s="802"/>
      <c r="L20" s="802"/>
      <c r="O20" s="802"/>
      <c r="T20" s="724" t="s">
        <v>914</v>
      </c>
      <c r="U20" s="713">
        <v>1.5</v>
      </c>
      <c r="V20" s="714">
        <v>1.2</v>
      </c>
      <c r="W20" s="715">
        <f t="shared" ref="W20:W30" si="13">U20*V20</f>
        <v>1.7999999999999998</v>
      </c>
    </row>
    <row r="21" spans="1:23" s="42" customFormat="1" x14ac:dyDescent="0.3">
      <c r="A21" s="685" t="s">
        <v>471</v>
      </c>
      <c r="B21" s="671">
        <v>10</v>
      </c>
      <c r="C21" s="671">
        <v>2.3508</v>
      </c>
      <c r="D21" s="671">
        <v>1.35</v>
      </c>
      <c r="E21" s="671">
        <f t="shared" si="11"/>
        <v>31.735800000000001</v>
      </c>
      <c r="F21" s="671">
        <v>0</v>
      </c>
      <c r="G21" s="672">
        <f t="shared" si="12"/>
        <v>31.735800000000001</v>
      </c>
      <c r="I21" s="802"/>
      <c r="L21" s="802"/>
      <c r="O21" s="802"/>
      <c r="T21" s="677" t="s">
        <v>915</v>
      </c>
      <c r="U21" s="678">
        <v>1.845</v>
      </c>
      <c r="V21" s="728">
        <v>1.2</v>
      </c>
      <c r="W21" s="729">
        <f t="shared" si="13"/>
        <v>2.214</v>
      </c>
    </row>
    <row r="22" spans="1:23" s="42" customFormat="1" x14ac:dyDescent="0.3">
      <c r="A22" s="685" t="s">
        <v>471</v>
      </c>
      <c r="B22" s="671">
        <v>6</v>
      </c>
      <c r="C22" s="671">
        <v>2.65</v>
      </c>
      <c r="D22" s="671">
        <v>1.35</v>
      </c>
      <c r="E22" s="671">
        <f t="shared" si="11"/>
        <v>21.465000000000003</v>
      </c>
      <c r="F22" s="671">
        <v>0</v>
      </c>
      <c r="G22" s="672">
        <f t="shared" si="12"/>
        <v>21.465000000000003</v>
      </c>
      <c r="I22" s="802"/>
      <c r="L22" s="802"/>
      <c r="O22" s="802"/>
      <c r="T22" s="685" t="s">
        <v>916</v>
      </c>
      <c r="U22" s="679">
        <v>1.21</v>
      </c>
      <c r="V22" s="707">
        <v>1.2</v>
      </c>
      <c r="W22" s="708">
        <f t="shared" si="13"/>
        <v>1.452</v>
      </c>
    </row>
    <row r="23" spans="1:23" s="42" customFormat="1" x14ac:dyDescent="0.3">
      <c r="A23" s="685" t="s">
        <v>471</v>
      </c>
      <c r="B23" s="679">
        <v>4</v>
      </c>
      <c r="C23" s="679">
        <v>2.65</v>
      </c>
      <c r="D23" s="679">
        <v>1.85</v>
      </c>
      <c r="E23" s="671">
        <f t="shared" si="11"/>
        <v>19.61</v>
      </c>
      <c r="F23" s="671">
        <v>0</v>
      </c>
      <c r="G23" s="672">
        <f t="shared" si="12"/>
        <v>19.61</v>
      </c>
      <c r="I23" s="164"/>
      <c r="J23" s="180"/>
      <c r="L23" s="802"/>
      <c r="O23" s="802"/>
      <c r="T23" s="677" t="s">
        <v>917</v>
      </c>
      <c r="U23" s="678">
        <v>1.05</v>
      </c>
      <c r="V23" s="728">
        <v>1.2</v>
      </c>
      <c r="W23" s="729">
        <f t="shared" si="13"/>
        <v>1.26</v>
      </c>
    </row>
    <row r="24" spans="1:23" s="42" customFormat="1" ht="15" thickBot="1" x14ac:dyDescent="0.35">
      <c r="A24" s="686" t="s">
        <v>471</v>
      </c>
      <c r="B24" s="709">
        <v>4</v>
      </c>
      <c r="C24" s="709">
        <v>1.77</v>
      </c>
      <c r="D24" s="709">
        <v>3.75</v>
      </c>
      <c r="E24" s="771">
        <f t="shared" si="11"/>
        <v>26.55</v>
      </c>
      <c r="F24" s="771">
        <v>0</v>
      </c>
      <c r="G24" s="768">
        <f t="shared" si="12"/>
        <v>26.55</v>
      </c>
      <c r="I24" s="802"/>
      <c r="L24" s="802"/>
      <c r="O24" s="802"/>
      <c r="T24" s="685" t="s">
        <v>918</v>
      </c>
      <c r="U24" s="679">
        <v>1.2</v>
      </c>
      <c r="V24" s="707">
        <v>1.2</v>
      </c>
      <c r="W24" s="708">
        <f t="shared" si="13"/>
        <v>1.44</v>
      </c>
    </row>
    <row r="25" spans="1:23" s="42" customFormat="1" ht="15" thickBot="1" x14ac:dyDescent="0.35">
      <c r="A25" s="174"/>
      <c r="B25" s="176"/>
      <c r="C25" s="176"/>
      <c r="D25" s="176"/>
      <c r="E25" s="994" t="s">
        <v>946</v>
      </c>
      <c r="F25" s="995"/>
      <c r="G25" s="781">
        <f>SUM(E19:E24)</f>
        <v>146.98880000000003</v>
      </c>
      <c r="I25" s="802"/>
      <c r="L25" s="802"/>
      <c r="O25" s="802"/>
      <c r="T25" s="677" t="s">
        <v>919</v>
      </c>
      <c r="U25" s="678">
        <v>4.8499999999999996</v>
      </c>
      <c r="V25" s="728">
        <v>0.3</v>
      </c>
      <c r="W25" s="729">
        <f t="shared" si="13"/>
        <v>1.4549999999999998</v>
      </c>
    </row>
    <row r="26" spans="1:23" ht="15" thickBot="1" x14ac:dyDescent="0.35">
      <c r="A26" s="174"/>
      <c r="B26" s="176"/>
      <c r="E26" s="992" t="s">
        <v>945</v>
      </c>
      <c r="F26" s="993"/>
      <c r="G26" s="784">
        <f>G25*4</f>
        <v>587.9552000000001</v>
      </c>
      <c r="I26" s="990" t="s">
        <v>947</v>
      </c>
      <c r="J26" s="991"/>
      <c r="K26" s="991"/>
      <c r="L26" s="991" t="s">
        <v>948</v>
      </c>
      <c r="M26" s="991"/>
      <c r="N26" s="991"/>
      <c r="O26" s="991" t="s">
        <v>949</v>
      </c>
      <c r="P26" s="991"/>
      <c r="Q26" s="991"/>
      <c r="R26" s="987" t="s">
        <v>635</v>
      </c>
      <c r="T26" s="685" t="s">
        <v>920</v>
      </c>
      <c r="U26" s="679">
        <v>1.2450000000000001</v>
      </c>
      <c r="V26" s="707">
        <v>1.2</v>
      </c>
      <c r="W26" s="708">
        <f t="shared" si="13"/>
        <v>1.494</v>
      </c>
    </row>
    <row r="27" spans="1:23" x14ac:dyDescent="0.3">
      <c r="A27" s="782" t="s">
        <v>6</v>
      </c>
      <c r="B27" s="769" t="s">
        <v>950</v>
      </c>
      <c r="C27" s="769" t="s">
        <v>952</v>
      </c>
      <c r="D27" s="770" t="s">
        <v>211</v>
      </c>
      <c r="E27" s="770" t="s">
        <v>521</v>
      </c>
      <c r="F27" s="770" t="s">
        <v>943</v>
      </c>
      <c r="G27" s="758" t="s">
        <v>944</v>
      </c>
      <c r="I27" s="803" t="s">
        <v>950</v>
      </c>
      <c r="J27" s="801" t="s">
        <v>951</v>
      </c>
      <c r="K27" s="801" t="s">
        <v>521</v>
      </c>
      <c r="L27" s="807" t="s">
        <v>950</v>
      </c>
      <c r="M27" s="801" t="s">
        <v>951</v>
      </c>
      <c r="N27" s="801" t="s">
        <v>521</v>
      </c>
      <c r="O27" s="807" t="s">
        <v>950</v>
      </c>
      <c r="P27" s="801" t="s">
        <v>951</v>
      </c>
      <c r="Q27" s="801" t="s">
        <v>521</v>
      </c>
      <c r="R27" s="988"/>
      <c r="T27" s="677" t="s">
        <v>921</v>
      </c>
      <c r="U27" s="678">
        <v>2.27</v>
      </c>
      <c r="V27" s="728">
        <v>1.2</v>
      </c>
      <c r="W27" s="729">
        <f t="shared" si="13"/>
        <v>2.7239999999999998</v>
      </c>
    </row>
    <row r="28" spans="1:23" x14ac:dyDescent="0.3">
      <c r="A28" s="785"/>
      <c r="B28" s="760">
        <v>1</v>
      </c>
      <c r="C28" s="760">
        <v>4.3</v>
      </c>
      <c r="D28" s="761">
        <v>3.1</v>
      </c>
      <c r="E28" s="671">
        <f t="shared" ref="E28:E39" si="14">D28*C28*B28</f>
        <v>13.33</v>
      </c>
      <c r="F28" s="671">
        <f>R28</f>
        <v>0.09</v>
      </c>
      <c r="G28" s="672">
        <f>E28-F28</f>
        <v>13.24</v>
      </c>
      <c r="I28" s="804">
        <v>1</v>
      </c>
      <c r="J28" s="671" t="s">
        <v>465</v>
      </c>
      <c r="K28" s="679">
        <f>I28*W33</f>
        <v>0.09</v>
      </c>
      <c r="L28" s="808"/>
      <c r="M28" s="671"/>
      <c r="N28" s="671"/>
      <c r="O28" s="808"/>
      <c r="P28" s="671"/>
      <c r="Q28" s="671"/>
      <c r="R28" s="672">
        <f t="shared" ref="R28:R39" si="15">Q28+N28+K28</f>
        <v>0.09</v>
      </c>
      <c r="T28" s="685" t="s">
        <v>922</v>
      </c>
      <c r="U28" s="679">
        <v>1.1950000000000001</v>
      </c>
      <c r="V28" s="707">
        <v>1.2</v>
      </c>
      <c r="W28" s="708">
        <f t="shared" si="13"/>
        <v>1.4339999999999999</v>
      </c>
    </row>
    <row r="29" spans="1:23" x14ac:dyDescent="0.3">
      <c r="A29" s="785"/>
      <c r="B29" s="760">
        <v>4</v>
      </c>
      <c r="C29" s="760">
        <v>0.15</v>
      </c>
      <c r="D29" s="761">
        <v>2.1</v>
      </c>
      <c r="E29" s="671">
        <f t="shared" si="14"/>
        <v>1.26</v>
      </c>
      <c r="F29" s="671">
        <f t="shared" ref="F29:F39" si="16">R29</f>
        <v>0</v>
      </c>
      <c r="G29" s="672">
        <f t="shared" ref="G29" si="17">E29-F29</f>
        <v>1.26</v>
      </c>
      <c r="H29" s="174"/>
      <c r="I29" s="804"/>
      <c r="J29" s="671"/>
      <c r="K29" s="671"/>
      <c r="L29" s="671"/>
      <c r="M29" s="671"/>
      <c r="N29" s="671"/>
      <c r="O29" s="808"/>
      <c r="P29" s="671"/>
      <c r="Q29" s="671"/>
      <c r="R29" s="672">
        <f t="shared" si="15"/>
        <v>0</v>
      </c>
      <c r="T29" s="677" t="s">
        <v>309</v>
      </c>
      <c r="U29" s="678">
        <v>1.17</v>
      </c>
      <c r="V29" s="728">
        <v>1.2</v>
      </c>
      <c r="W29" s="729">
        <f t="shared" si="13"/>
        <v>1.4039999999999999</v>
      </c>
    </row>
    <row r="30" spans="1:23" x14ac:dyDescent="0.3">
      <c r="A30" s="785"/>
      <c r="B30" s="760">
        <v>1</v>
      </c>
      <c r="C30" s="760">
        <v>2.3249999999999997</v>
      </c>
      <c r="D30" s="761">
        <v>2.6</v>
      </c>
      <c r="E30" s="671">
        <f t="shared" si="14"/>
        <v>6.0449999999999999</v>
      </c>
      <c r="F30" s="671">
        <f t="shared" si="16"/>
        <v>0</v>
      </c>
      <c r="G30" s="672">
        <f t="shared" ref="G30:G39" si="18">E30-F30</f>
        <v>6.0449999999999999</v>
      </c>
      <c r="H30" s="174"/>
      <c r="I30" s="804"/>
      <c r="J30" s="671"/>
      <c r="K30" s="671"/>
      <c r="L30" s="671"/>
      <c r="M30" s="671"/>
      <c r="N30" s="671"/>
      <c r="O30" s="808"/>
      <c r="P30" s="671"/>
      <c r="Q30" s="671"/>
      <c r="R30" s="672">
        <f t="shared" si="15"/>
        <v>0</v>
      </c>
      <c r="T30" s="685" t="s">
        <v>310</v>
      </c>
      <c r="U30" s="679">
        <v>1.07</v>
      </c>
      <c r="V30" s="707">
        <v>1.2</v>
      </c>
      <c r="W30" s="708">
        <f t="shared" si="13"/>
        <v>1.284</v>
      </c>
    </row>
    <row r="31" spans="1:23" x14ac:dyDescent="0.3">
      <c r="A31" s="785"/>
      <c r="B31" s="764">
        <v>1</v>
      </c>
      <c r="C31" s="764">
        <v>5.370000000000001</v>
      </c>
      <c r="D31" s="761">
        <v>2.5</v>
      </c>
      <c r="E31" s="671">
        <f t="shared" si="14"/>
        <v>13.425000000000002</v>
      </c>
      <c r="F31" s="671">
        <f t="shared" si="16"/>
        <v>5.399</v>
      </c>
      <c r="G31" s="672">
        <f t="shared" si="18"/>
        <v>8.0260000000000034</v>
      </c>
      <c r="H31" s="174"/>
      <c r="I31" s="804">
        <v>1</v>
      </c>
      <c r="J31" s="671" t="s">
        <v>318</v>
      </c>
      <c r="K31" s="671">
        <f>I31*W34</f>
        <v>4.2240000000000002</v>
      </c>
      <c r="L31" s="671"/>
      <c r="M31" s="671"/>
      <c r="N31" s="671"/>
      <c r="O31" s="808">
        <v>1</v>
      </c>
      <c r="P31" s="671" t="s">
        <v>953</v>
      </c>
      <c r="Q31" s="671">
        <f>0.25*4.7</f>
        <v>1.175</v>
      </c>
      <c r="R31" s="672">
        <f t="shared" si="15"/>
        <v>5.399</v>
      </c>
      <c r="T31" s="677" t="s">
        <v>317</v>
      </c>
      <c r="U31" s="678">
        <v>2.1949999999999998</v>
      </c>
      <c r="V31" s="728">
        <v>1.2</v>
      </c>
      <c r="W31" s="729">
        <f t="shared" ref="W31:W38" si="19">U31*V31</f>
        <v>2.6339999999999999</v>
      </c>
    </row>
    <row r="32" spans="1:23" s="174" customFormat="1" x14ac:dyDescent="0.3">
      <c r="A32" s="785"/>
      <c r="B32" s="764">
        <v>1</v>
      </c>
      <c r="C32" s="764">
        <v>4.5999999999999996</v>
      </c>
      <c r="D32" s="761">
        <v>2.6</v>
      </c>
      <c r="E32" s="671">
        <f t="shared" ref="E32" si="20">D32*C32*B32</f>
        <v>11.959999999999999</v>
      </c>
      <c r="F32" s="671">
        <f t="shared" si="16"/>
        <v>9.5760000000000005</v>
      </c>
      <c r="G32" s="672">
        <f t="shared" ref="G32" si="21">E32-F32</f>
        <v>2.3839999999999986</v>
      </c>
      <c r="I32" s="804">
        <v>4</v>
      </c>
      <c r="J32" s="671" t="s">
        <v>910</v>
      </c>
      <c r="K32" s="671">
        <f>I32*W9</f>
        <v>7.5600000000000005</v>
      </c>
      <c r="L32" s="808">
        <v>1</v>
      </c>
      <c r="M32" s="808" t="s">
        <v>911</v>
      </c>
      <c r="N32" s="671">
        <f>L32*W10</f>
        <v>2.016</v>
      </c>
      <c r="O32" s="808"/>
      <c r="P32" s="671"/>
      <c r="Q32" s="671"/>
      <c r="R32" s="672">
        <f t="shared" si="15"/>
        <v>9.5760000000000005</v>
      </c>
      <c r="T32" s="685" t="s">
        <v>311</v>
      </c>
      <c r="U32" s="679">
        <v>1.02</v>
      </c>
      <c r="V32" s="707">
        <v>1.2</v>
      </c>
      <c r="W32" s="708">
        <f t="shared" si="19"/>
        <v>1.224</v>
      </c>
    </row>
    <row r="33" spans="1:23" x14ac:dyDescent="0.3">
      <c r="A33" s="786"/>
      <c r="B33" s="764">
        <v>1</v>
      </c>
      <c r="C33" s="764">
        <v>6.07</v>
      </c>
      <c r="D33" s="761">
        <v>2.5</v>
      </c>
      <c r="E33" s="671">
        <f t="shared" si="14"/>
        <v>15.175000000000001</v>
      </c>
      <c r="F33" s="671">
        <f t="shared" si="16"/>
        <v>4.9930000000000003</v>
      </c>
      <c r="G33" s="672">
        <f t="shared" si="18"/>
        <v>10.182</v>
      </c>
      <c r="H33" s="174"/>
      <c r="I33" s="804">
        <v>1</v>
      </c>
      <c r="J33" s="671" t="s">
        <v>922</v>
      </c>
      <c r="K33" s="671">
        <f>I33*W28</f>
        <v>1.4339999999999999</v>
      </c>
      <c r="L33" s="808">
        <v>1</v>
      </c>
      <c r="M33" s="808" t="s">
        <v>317</v>
      </c>
      <c r="N33" s="671">
        <f>L33*W31</f>
        <v>2.6339999999999999</v>
      </c>
      <c r="O33" s="808">
        <v>1</v>
      </c>
      <c r="P33" s="671" t="s">
        <v>953</v>
      </c>
      <c r="Q33" s="671">
        <f>0.25*(1.35+2.35)</f>
        <v>0.92500000000000004</v>
      </c>
      <c r="R33" s="672">
        <f t="shared" si="15"/>
        <v>4.9930000000000003</v>
      </c>
      <c r="T33" s="677" t="s">
        <v>465</v>
      </c>
      <c r="U33" s="678">
        <v>0.3</v>
      </c>
      <c r="V33" s="728">
        <v>0.3</v>
      </c>
      <c r="W33" s="729">
        <f t="shared" si="19"/>
        <v>0.09</v>
      </c>
    </row>
    <row r="34" spans="1:23" x14ac:dyDescent="0.3">
      <c r="A34" s="786"/>
      <c r="B34" s="764">
        <v>1</v>
      </c>
      <c r="C34" s="764">
        <v>1.5899999999999999</v>
      </c>
      <c r="D34" s="761">
        <v>2.6</v>
      </c>
      <c r="E34" s="671">
        <f t="shared" si="14"/>
        <v>4.1339999999999995</v>
      </c>
      <c r="F34" s="671">
        <f t="shared" si="16"/>
        <v>2.016</v>
      </c>
      <c r="G34" s="672">
        <f t="shared" si="18"/>
        <v>2.1179999999999994</v>
      </c>
      <c r="H34" s="174"/>
      <c r="I34" s="804">
        <v>1</v>
      </c>
      <c r="J34" s="671" t="s">
        <v>911</v>
      </c>
      <c r="K34" s="671">
        <f>I34*W10</f>
        <v>2.016</v>
      </c>
      <c r="L34" s="671"/>
      <c r="M34" s="671"/>
      <c r="N34" s="671"/>
      <c r="O34" s="808"/>
      <c r="P34" s="671"/>
      <c r="Q34" s="671"/>
      <c r="R34" s="672">
        <f t="shared" si="15"/>
        <v>2.016</v>
      </c>
      <c r="T34" s="685" t="s">
        <v>318</v>
      </c>
      <c r="U34" s="679">
        <v>3.52</v>
      </c>
      <c r="V34" s="707">
        <v>1.2</v>
      </c>
      <c r="W34" s="708">
        <f t="shared" si="19"/>
        <v>4.2240000000000002</v>
      </c>
    </row>
    <row r="35" spans="1:23" x14ac:dyDescent="0.3">
      <c r="A35" s="786"/>
      <c r="B35" s="764">
        <v>1</v>
      </c>
      <c r="C35" s="764">
        <v>1.44</v>
      </c>
      <c r="D35" s="761">
        <v>2.6</v>
      </c>
      <c r="E35" s="671">
        <f t="shared" si="14"/>
        <v>3.7439999999999998</v>
      </c>
      <c r="F35" s="671">
        <f t="shared" si="16"/>
        <v>0</v>
      </c>
      <c r="G35" s="672">
        <f t="shared" si="18"/>
        <v>3.7439999999999998</v>
      </c>
      <c r="H35" s="174"/>
      <c r="I35" s="804"/>
      <c r="J35" s="671"/>
      <c r="K35" s="671"/>
      <c r="L35" s="671"/>
      <c r="M35" s="671"/>
      <c r="N35" s="671"/>
      <c r="O35" s="808"/>
      <c r="P35" s="671"/>
      <c r="Q35" s="671"/>
      <c r="R35" s="672">
        <f t="shared" si="15"/>
        <v>0</v>
      </c>
      <c r="T35" s="677" t="s">
        <v>319</v>
      </c>
      <c r="U35" s="678">
        <v>1.92</v>
      </c>
      <c r="V35" s="728">
        <v>1.2</v>
      </c>
      <c r="W35" s="729">
        <f t="shared" si="19"/>
        <v>2.3039999999999998</v>
      </c>
    </row>
    <row r="36" spans="1:23" x14ac:dyDescent="0.3">
      <c r="A36" s="786"/>
      <c r="B36" s="764">
        <v>1</v>
      </c>
      <c r="C36" s="764">
        <v>4.13</v>
      </c>
      <c r="D36" s="787">
        <v>3.1</v>
      </c>
      <c r="E36" s="671">
        <f t="shared" si="14"/>
        <v>12.803000000000001</v>
      </c>
      <c r="F36" s="671">
        <f t="shared" si="16"/>
        <v>3.984</v>
      </c>
      <c r="G36" s="672">
        <f t="shared" si="18"/>
        <v>8.8190000000000008</v>
      </c>
      <c r="H36" s="174"/>
      <c r="I36" s="804">
        <v>1</v>
      </c>
      <c r="J36" s="671" t="s">
        <v>319</v>
      </c>
      <c r="K36" s="671">
        <f>I36*W35</f>
        <v>2.3039999999999998</v>
      </c>
      <c r="L36" s="808">
        <v>1</v>
      </c>
      <c r="M36" s="671" t="s">
        <v>906</v>
      </c>
      <c r="N36" s="671">
        <f>L36*W5</f>
        <v>1.6800000000000002</v>
      </c>
      <c r="O36" s="808"/>
      <c r="P36" s="671"/>
      <c r="Q36" s="671"/>
      <c r="R36" s="672">
        <f t="shared" si="15"/>
        <v>3.984</v>
      </c>
      <c r="T36" s="685" t="s">
        <v>312</v>
      </c>
      <c r="U36" s="679">
        <v>1.2849999999999999</v>
      </c>
      <c r="V36" s="707">
        <v>1.2</v>
      </c>
      <c r="W36" s="708">
        <f t="shared" si="19"/>
        <v>1.5419999999999998</v>
      </c>
    </row>
    <row r="37" spans="1:23" s="174" customFormat="1" x14ac:dyDescent="0.3">
      <c r="A37" s="799"/>
      <c r="B37" s="764">
        <v>1</v>
      </c>
      <c r="C37" s="764">
        <v>4.45</v>
      </c>
      <c r="D37" s="787">
        <v>0.5</v>
      </c>
      <c r="E37" s="671">
        <f t="shared" ref="E37:E38" si="22">D37*C37*B37</f>
        <v>2.2250000000000001</v>
      </c>
      <c r="F37" s="671">
        <f t="shared" si="16"/>
        <v>0</v>
      </c>
      <c r="G37" s="672">
        <f t="shared" ref="G37:G38" si="23">E37-F37</f>
        <v>2.2250000000000001</v>
      </c>
      <c r="I37" s="804"/>
      <c r="J37" s="671"/>
      <c r="K37" s="671"/>
      <c r="L37" s="671"/>
      <c r="M37" s="671"/>
      <c r="N37" s="671"/>
      <c r="O37" s="808"/>
      <c r="P37" s="671"/>
      <c r="Q37" s="671"/>
      <c r="R37" s="672">
        <f t="shared" si="15"/>
        <v>0</v>
      </c>
      <c r="T37" s="677" t="s">
        <v>313</v>
      </c>
      <c r="U37" s="678">
        <v>1.2050000000000001</v>
      </c>
      <c r="V37" s="728">
        <v>1.2</v>
      </c>
      <c r="W37" s="729">
        <f t="shared" si="19"/>
        <v>1.446</v>
      </c>
    </row>
    <row r="38" spans="1:23" s="174" customFormat="1" ht="15" thickBot="1" x14ac:dyDescent="0.35">
      <c r="A38" s="799"/>
      <c r="B38" s="764">
        <v>1</v>
      </c>
      <c r="C38" s="764">
        <v>2.35</v>
      </c>
      <c r="D38" s="787">
        <v>3.1</v>
      </c>
      <c r="E38" s="671">
        <f t="shared" si="22"/>
        <v>7.2850000000000001</v>
      </c>
      <c r="F38" s="671">
        <f t="shared" si="16"/>
        <v>1.224</v>
      </c>
      <c r="G38" s="672">
        <f t="shared" si="23"/>
        <v>6.0609999999999999</v>
      </c>
      <c r="I38" s="804">
        <v>1</v>
      </c>
      <c r="J38" s="671" t="s">
        <v>311</v>
      </c>
      <c r="K38" s="671">
        <f>I38*W32</f>
        <v>1.224</v>
      </c>
      <c r="L38" s="671"/>
      <c r="M38" s="671"/>
      <c r="N38" s="671"/>
      <c r="O38" s="808"/>
      <c r="P38" s="671"/>
      <c r="Q38" s="671"/>
      <c r="R38" s="672">
        <f t="shared" si="15"/>
        <v>1.224</v>
      </c>
      <c r="T38" s="686" t="s">
        <v>314</v>
      </c>
      <c r="U38" s="709">
        <v>1.1850000000000001</v>
      </c>
      <c r="V38" s="710">
        <v>1.2</v>
      </c>
      <c r="W38" s="711">
        <f t="shared" si="19"/>
        <v>1.4219999999999999</v>
      </c>
    </row>
    <row r="39" spans="1:23" ht="15" thickBot="1" x14ac:dyDescent="0.35">
      <c r="A39" s="788"/>
      <c r="B39" s="766">
        <v>1</v>
      </c>
      <c r="C39" s="766">
        <v>4.32</v>
      </c>
      <c r="D39" s="789">
        <v>3.1</v>
      </c>
      <c r="E39" s="771">
        <f t="shared" si="14"/>
        <v>13.392000000000001</v>
      </c>
      <c r="F39" s="771">
        <f t="shared" si="16"/>
        <v>1.3740000000000001</v>
      </c>
      <c r="G39" s="768">
        <f t="shared" si="18"/>
        <v>12.018000000000001</v>
      </c>
      <c r="H39" s="174"/>
      <c r="I39" s="804">
        <v>1</v>
      </c>
      <c r="J39" s="671" t="s">
        <v>310</v>
      </c>
      <c r="K39" s="671">
        <f>I39*W30</f>
        <v>1.284</v>
      </c>
      <c r="L39" s="808">
        <v>1</v>
      </c>
      <c r="M39" s="762" t="s">
        <v>465</v>
      </c>
      <c r="N39" s="762">
        <f>L39*W33</f>
        <v>0.09</v>
      </c>
      <c r="O39" s="810"/>
      <c r="P39" s="762"/>
      <c r="Q39" s="762"/>
      <c r="R39" s="800">
        <f t="shared" si="15"/>
        <v>1.3740000000000001</v>
      </c>
    </row>
    <row r="40" spans="1:23" ht="15" thickBot="1" x14ac:dyDescent="0.35">
      <c r="A40" s="42"/>
      <c r="B40" s="179"/>
      <c r="C40" s="179"/>
      <c r="D40" s="178"/>
      <c r="G40" s="790">
        <f>SUM(G28:G39)</f>
        <v>76.122000000000014</v>
      </c>
      <c r="H40" s="174"/>
      <c r="I40" s="990" t="s">
        <v>947</v>
      </c>
      <c r="J40" s="991"/>
      <c r="K40" s="991"/>
      <c r="L40" s="991" t="s">
        <v>948</v>
      </c>
      <c r="M40" s="991"/>
      <c r="N40" s="991"/>
      <c r="O40" s="991" t="s">
        <v>949</v>
      </c>
      <c r="P40" s="991"/>
      <c r="Q40" s="991"/>
      <c r="R40" s="987" t="s">
        <v>635</v>
      </c>
    </row>
    <row r="41" spans="1:23" x14ac:dyDescent="0.3">
      <c r="A41" s="782" t="s">
        <v>7</v>
      </c>
      <c r="B41" s="769" t="s">
        <v>950</v>
      </c>
      <c r="C41" s="769" t="s">
        <v>952</v>
      </c>
      <c r="D41" s="770" t="s">
        <v>211</v>
      </c>
      <c r="E41" s="770" t="s">
        <v>521</v>
      </c>
      <c r="F41" s="770" t="s">
        <v>943</v>
      </c>
      <c r="G41" s="758" t="s">
        <v>944</v>
      </c>
      <c r="H41" s="174"/>
      <c r="I41" s="803" t="s">
        <v>950</v>
      </c>
      <c r="J41" s="801" t="s">
        <v>951</v>
      </c>
      <c r="K41" s="801" t="s">
        <v>521</v>
      </c>
      <c r="L41" s="807" t="s">
        <v>950</v>
      </c>
      <c r="M41" s="801" t="s">
        <v>951</v>
      </c>
      <c r="N41" s="801" t="s">
        <v>521</v>
      </c>
      <c r="O41" s="807" t="s">
        <v>950</v>
      </c>
      <c r="P41" s="801" t="s">
        <v>951</v>
      </c>
      <c r="Q41" s="801" t="s">
        <v>521</v>
      </c>
      <c r="R41" s="988"/>
    </row>
    <row r="42" spans="1:23" s="174" customFormat="1" x14ac:dyDescent="0.3">
      <c r="A42" s="786"/>
      <c r="B42" s="791">
        <v>2</v>
      </c>
      <c r="C42" s="760">
        <v>3.0999999999999996</v>
      </c>
      <c r="D42" s="761">
        <v>2.6</v>
      </c>
      <c r="E42" s="760">
        <f>D42*C42*B42</f>
        <v>16.119999999999997</v>
      </c>
      <c r="F42" s="671">
        <v>0</v>
      </c>
      <c r="G42" s="672">
        <f>E42-F42</f>
        <v>16.119999999999997</v>
      </c>
      <c r="I42" s="804"/>
      <c r="J42" s="671"/>
      <c r="K42" s="679"/>
      <c r="L42" s="808"/>
      <c r="M42" s="671"/>
      <c r="N42" s="671"/>
      <c r="O42" s="808"/>
      <c r="P42" s="671"/>
      <c r="Q42" s="671"/>
      <c r="R42" s="672"/>
    </row>
    <row r="43" spans="1:23" x14ac:dyDescent="0.3">
      <c r="A43" s="786"/>
      <c r="B43" s="682">
        <v>1</v>
      </c>
      <c r="C43" s="764">
        <v>12.030000000000001</v>
      </c>
      <c r="D43" s="787">
        <v>2.6</v>
      </c>
      <c r="E43" s="760">
        <f t="shared" ref="E43:E46" si="24">D43*C43*B43</f>
        <v>31.278000000000006</v>
      </c>
      <c r="F43" s="671">
        <v>12.96</v>
      </c>
      <c r="G43" s="672">
        <f t="shared" ref="G43" si="25">E43-F43</f>
        <v>18.318000000000005</v>
      </c>
      <c r="H43" s="174"/>
      <c r="I43" s="804">
        <v>4</v>
      </c>
      <c r="J43" s="671" t="s">
        <v>907</v>
      </c>
      <c r="K43" s="671">
        <f>W6*I43</f>
        <v>7.14</v>
      </c>
      <c r="L43" s="808">
        <v>1</v>
      </c>
      <c r="M43" s="671" t="s">
        <v>298</v>
      </c>
      <c r="N43" s="671">
        <f>L43*W12</f>
        <v>2.94</v>
      </c>
      <c r="O43" s="808">
        <v>2</v>
      </c>
      <c r="P43" s="671" t="s">
        <v>918</v>
      </c>
      <c r="Q43" s="671">
        <f>O43*W24</f>
        <v>2.88</v>
      </c>
      <c r="R43" s="672">
        <f>Q43+N43+K43</f>
        <v>12.96</v>
      </c>
    </row>
    <row r="44" spans="1:23" x14ac:dyDescent="0.3">
      <c r="A44" s="792"/>
      <c r="B44" s="682">
        <v>1</v>
      </c>
      <c r="C44" s="764">
        <v>12.030000000000001</v>
      </c>
      <c r="D44" s="787">
        <v>2.6</v>
      </c>
      <c r="E44" s="760">
        <f t="shared" si="24"/>
        <v>31.278000000000006</v>
      </c>
      <c r="F44" s="671">
        <v>4.335</v>
      </c>
      <c r="G44" s="672">
        <f t="shared" ref="G44:G49" si="26">E44-F44</f>
        <v>26.943000000000005</v>
      </c>
      <c r="H44" s="174"/>
      <c r="I44" s="804">
        <v>2</v>
      </c>
      <c r="J44" s="671" t="s">
        <v>918</v>
      </c>
      <c r="K44" s="671">
        <f>I44*W24</f>
        <v>2.88</v>
      </c>
      <c r="L44" s="808">
        <v>1</v>
      </c>
      <c r="M44" s="671" t="s">
        <v>919</v>
      </c>
      <c r="N44" s="671">
        <f>L44*W25</f>
        <v>1.4549999999999998</v>
      </c>
      <c r="O44" s="808"/>
      <c r="P44" s="671"/>
      <c r="Q44" s="671"/>
      <c r="R44" s="672">
        <f t="shared" ref="R44:R46" si="27">Q44+N44+K44</f>
        <v>4.335</v>
      </c>
    </row>
    <row r="45" spans="1:23" x14ac:dyDescent="0.3">
      <c r="A45" s="785"/>
      <c r="B45" s="682">
        <v>1</v>
      </c>
      <c r="C45" s="764">
        <v>6.57</v>
      </c>
      <c r="D45" s="787">
        <v>0.4</v>
      </c>
      <c r="E45" s="760">
        <f t="shared" si="24"/>
        <v>2.6280000000000001</v>
      </c>
      <c r="F45" s="671">
        <v>0</v>
      </c>
      <c r="G45" s="672">
        <f t="shared" si="26"/>
        <v>2.6280000000000001</v>
      </c>
      <c r="I45" s="804"/>
      <c r="J45" s="671"/>
      <c r="K45" s="671"/>
      <c r="L45" s="808"/>
      <c r="M45" s="671"/>
      <c r="N45" s="671"/>
      <c r="O45" s="808"/>
      <c r="P45" s="671"/>
      <c r="Q45" s="671"/>
      <c r="R45" s="672">
        <f t="shared" si="27"/>
        <v>0</v>
      </c>
    </row>
    <row r="46" spans="1:23" x14ac:dyDescent="0.3">
      <c r="A46" s="786"/>
      <c r="B46" s="791">
        <v>1</v>
      </c>
      <c r="C46" s="760">
        <v>3.4499999999999997</v>
      </c>
      <c r="D46" s="761">
        <v>2.8</v>
      </c>
      <c r="E46" s="760">
        <f t="shared" si="24"/>
        <v>9.6599999999999984</v>
      </c>
      <c r="F46" s="671">
        <v>2.9639999999999995</v>
      </c>
      <c r="G46" s="672">
        <f t="shared" si="26"/>
        <v>6.6959999999999988</v>
      </c>
      <c r="I46" s="804">
        <v>1</v>
      </c>
      <c r="J46" s="671" t="s">
        <v>465</v>
      </c>
      <c r="K46" s="671">
        <f>I46*W33</f>
        <v>0.09</v>
      </c>
      <c r="L46" s="808">
        <v>1</v>
      </c>
      <c r="M46" s="671" t="s">
        <v>309</v>
      </c>
      <c r="N46" s="671">
        <f>L46*W29</f>
        <v>1.4039999999999999</v>
      </c>
      <c r="O46" s="808">
        <v>1</v>
      </c>
      <c r="P46" s="671" t="s">
        <v>904</v>
      </c>
      <c r="Q46" s="671">
        <f>O46*W3</f>
        <v>1.47</v>
      </c>
      <c r="R46" s="672">
        <f t="shared" si="27"/>
        <v>2.9639999999999995</v>
      </c>
    </row>
    <row r="47" spans="1:23" x14ac:dyDescent="0.3">
      <c r="A47" s="786"/>
      <c r="B47" s="791">
        <v>1</v>
      </c>
      <c r="C47" s="760">
        <v>1.5</v>
      </c>
      <c r="D47" s="761">
        <v>2.6</v>
      </c>
      <c r="E47" s="760">
        <f>D47*C47*B47</f>
        <v>3.9000000000000004</v>
      </c>
      <c r="F47" s="671">
        <v>0</v>
      </c>
      <c r="G47" s="672">
        <f t="shared" si="26"/>
        <v>3.9000000000000004</v>
      </c>
      <c r="I47" s="804"/>
      <c r="J47" s="671"/>
      <c r="K47" s="671"/>
      <c r="L47" s="808"/>
      <c r="M47" s="671"/>
      <c r="N47" s="671"/>
      <c r="O47" s="808"/>
      <c r="P47" s="671"/>
      <c r="Q47" s="671"/>
      <c r="R47" s="672"/>
    </row>
    <row r="48" spans="1:23" x14ac:dyDescent="0.3">
      <c r="A48" s="785"/>
      <c r="B48" s="791">
        <v>1</v>
      </c>
      <c r="C48" s="760">
        <v>50.089999999999996</v>
      </c>
      <c r="D48" s="761">
        <v>0.5</v>
      </c>
      <c r="E48" s="760">
        <f>D48*C48*B48</f>
        <v>25.044999999999998</v>
      </c>
      <c r="F48" s="671">
        <v>0</v>
      </c>
      <c r="G48" s="672">
        <f t="shared" si="26"/>
        <v>25.044999999999998</v>
      </c>
      <c r="I48" s="804"/>
      <c r="J48" s="671"/>
      <c r="K48" s="671"/>
      <c r="L48" s="808"/>
      <c r="M48" s="671"/>
      <c r="N48" s="671"/>
      <c r="O48" s="808"/>
      <c r="P48" s="671"/>
      <c r="Q48" s="671"/>
      <c r="R48" s="672"/>
    </row>
    <row r="49" spans="1:18" ht="15" thickBot="1" x14ac:dyDescent="0.35">
      <c r="A49" s="785"/>
      <c r="B49" s="791">
        <v>1</v>
      </c>
      <c r="C49" s="760">
        <v>50.089999999999996</v>
      </c>
      <c r="D49" s="761">
        <v>0.15</v>
      </c>
      <c r="E49" s="760">
        <f>D49*C49*B49</f>
        <v>7.5134999999999987</v>
      </c>
      <c r="F49" s="671">
        <v>0</v>
      </c>
      <c r="G49" s="672">
        <f t="shared" si="26"/>
        <v>7.5134999999999987</v>
      </c>
      <c r="I49" s="805"/>
      <c r="J49" s="771"/>
      <c r="K49" s="771"/>
      <c r="L49" s="809"/>
      <c r="M49" s="771"/>
      <c r="N49" s="771"/>
      <c r="O49" s="809"/>
      <c r="P49" s="771"/>
      <c r="Q49" s="771"/>
      <c r="R49" s="768"/>
    </row>
    <row r="50" spans="1:18" ht="15" thickBot="1" x14ac:dyDescent="0.35">
      <c r="A50" s="177"/>
      <c r="G50" s="794">
        <f>SUM(G42:G49)</f>
        <v>107.16350000000001</v>
      </c>
      <c r="I50" s="990" t="s">
        <v>947</v>
      </c>
      <c r="J50" s="991"/>
      <c r="K50" s="991"/>
      <c r="L50" s="991" t="s">
        <v>948</v>
      </c>
      <c r="M50" s="991"/>
      <c r="N50" s="991"/>
      <c r="O50" s="991" t="s">
        <v>949</v>
      </c>
      <c r="P50" s="991"/>
      <c r="Q50" s="991"/>
      <c r="R50" s="987" t="s">
        <v>635</v>
      </c>
    </row>
    <row r="51" spans="1:18" x14ac:dyDescent="0.3">
      <c r="A51" s="782" t="s">
        <v>60</v>
      </c>
      <c r="B51" s="769" t="s">
        <v>950</v>
      </c>
      <c r="C51" s="769" t="s">
        <v>952</v>
      </c>
      <c r="D51" s="770" t="s">
        <v>211</v>
      </c>
      <c r="E51" s="770" t="s">
        <v>521</v>
      </c>
      <c r="F51" s="770" t="s">
        <v>943</v>
      </c>
      <c r="G51" s="758" t="s">
        <v>944</v>
      </c>
      <c r="I51" s="803" t="s">
        <v>950</v>
      </c>
      <c r="J51" s="801" t="s">
        <v>951</v>
      </c>
      <c r="K51" s="801" t="s">
        <v>521</v>
      </c>
      <c r="L51" s="807" t="s">
        <v>950</v>
      </c>
      <c r="M51" s="801" t="s">
        <v>951</v>
      </c>
      <c r="N51" s="801" t="s">
        <v>521</v>
      </c>
      <c r="O51" s="807" t="s">
        <v>950</v>
      </c>
      <c r="P51" s="801" t="s">
        <v>951</v>
      </c>
      <c r="Q51" s="801" t="s">
        <v>521</v>
      </c>
      <c r="R51" s="988"/>
    </row>
    <row r="52" spans="1:18" x14ac:dyDescent="0.3">
      <c r="A52" s="786"/>
      <c r="B52" s="791">
        <v>1</v>
      </c>
      <c r="C52" s="764">
        <v>4.4400000000000004</v>
      </c>
      <c r="D52" s="787">
        <v>2.5</v>
      </c>
      <c r="E52" s="671">
        <f t="shared" ref="E52" si="28">D52*C52*B52</f>
        <v>11.100000000000001</v>
      </c>
      <c r="F52" s="671">
        <v>0</v>
      </c>
      <c r="G52" s="672">
        <f>E52-F52</f>
        <v>11.100000000000001</v>
      </c>
      <c r="I52" s="804"/>
      <c r="J52" s="671"/>
      <c r="K52" s="671"/>
      <c r="L52" s="808"/>
      <c r="M52" s="671"/>
      <c r="N52" s="671"/>
      <c r="O52" s="808"/>
      <c r="P52" s="671"/>
      <c r="Q52" s="671"/>
      <c r="R52" s="672"/>
    </row>
    <row r="53" spans="1:18" s="174" customFormat="1" x14ac:dyDescent="0.3">
      <c r="A53" s="799"/>
      <c r="B53" s="791">
        <v>1</v>
      </c>
      <c r="C53" s="764">
        <v>4.4400000000000004</v>
      </c>
      <c r="D53" s="787">
        <v>2.5</v>
      </c>
      <c r="E53" s="671">
        <f>D53*C53*B53</f>
        <v>11.100000000000001</v>
      </c>
      <c r="F53" s="671">
        <v>0</v>
      </c>
      <c r="G53" s="672">
        <f>E53-F53</f>
        <v>11.100000000000001</v>
      </c>
      <c r="I53" s="804"/>
      <c r="J53" s="671"/>
      <c r="K53" s="671"/>
      <c r="L53" s="808"/>
      <c r="M53" s="671"/>
      <c r="N53" s="671"/>
      <c r="O53" s="808"/>
      <c r="P53" s="671"/>
      <c r="Q53" s="671"/>
      <c r="R53" s="672"/>
    </row>
    <row r="54" spans="1:18" s="174" customFormat="1" x14ac:dyDescent="0.3">
      <c r="A54" s="799"/>
      <c r="B54" s="791">
        <v>2</v>
      </c>
      <c r="C54" s="764">
        <v>2</v>
      </c>
      <c r="D54" s="787">
        <v>2.5</v>
      </c>
      <c r="E54" s="671">
        <f>D54*C54*B54</f>
        <v>10</v>
      </c>
      <c r="F54" s="671">
        <v>3.57</v>
      </c>
      <c r="G54" s="672">
        <f>E54-F54</f>
        <v>6.43</v>
      </c>
      <c r="I54" s="804">
        <v>2</v>
      </c>
      <c r="J54" s="671" t="s">
        <v>907</v>
      </c>
      <c r="K54" s="671">
        <f>W6*I54</f>
        <v>3.57</v>
      </c>
      <c r="L54" s="808"/>
      <c r="M54" s="671"/>
      <c r="N54" s="671"/>
      <c r="O54" s="808"/>
      <c r="P54" s="671"/>
      <c r="Q54" s="671"/>
      <c r="R54" s="672">
        <f t="shared" ref="R54" si="29">Q54+N54+K54</f>
        <v>3.57</v>
      </c>
    </row>
    <row r="55" spans="1:18" ht="15" thickBot="1" x14ac:dyDescent="0.35">
      <c r="A55" s="788"/>
      <c r="B55" s="793">
        <v>1</v>
      </c>
      <c r="C55" s="766">
        <v>12.81</v>
      </c>
      <c r="D55" s="789">
        <v>0.15</v>
      </c>
      <c r="E55" s="771">
        <f>D55*C55*B55</f>
        <v>1.9215</v>
      </c>
      <c r="F55" s="771">
        <v>0</v>
      </c>
      <c r="G55" s="768">
        <f>E55-F55</f>
        <v>1.9215</v>
      </c>
      <c r="I55" s="805"/>
      <c r="J55" s="771"/>
      <c r="K55" s="771"/>
      <c r="L55" s="809"/>
      <c r="M55" s="771"/>
      <c r="N55" s="771"/>
      <c r="O55" s="809"/>
      <c r="P55" s="771"/>
      <c r="Q55" s="771"/>
      <c r="R55" s="768"/>
    </row>
    <row r="56" spans="1:18" ht="15" thickBot="1" x14ac:dyDescent="0.35">
      <c r="G56" s="794">
        <f>SUM(G52:G55)</f>
        <v>30.551500000000004</v>
      </c>
      <c r="I56" s="990" t="s">
        <v>947</v>
      </c>
      <c r="J56" s="991"/>
      <c r="K56" s="991"/>
      <c r="L56" s="991" t="s">
        <v>948</v>
      </c>
      <c r="M56" s="991"/>
      <c r="N56" s="991"/>
      <c r="O56" s="991" t="s">
        <v>949</v>
      </c>
      <c r="P56" s="991"/>
      <c r="Q56" s="991"/>
      <c r="R56" s="987" t="s">
        <v>635</v>
      </c>
    </row>
    <row r="57" spans="1:18" x14ac:dyDescent="0.3">
      <c r="A57" s="782" t="s">
        <v>489</v>
      </c>
      <c r="B57" s="769" t="s">
        <v>950</v>
      </c>
      <c r="C57" s="769" t="s">
        <v>952</v>
      </c>
      <c r="D57" s="770" t="s">
        <v>211</v>
      </c>
      <c r="E57" s="770" t="s">
        <v>521</v>
      </c>
      <c r="F57" s="770" t="s">
        <v>943</v>
      </c>
      <c r="G57" s="758" t="s">
        <v>944</v>
      </c>
      <c r="I57" s="803" t="s">
        <v>950</v>
      </c>
      <c r="J57" s="801" t="s">
        <v>951</v>
      </c>
      <c r="K57" s="801" t="s">
        <v>521</v>
      </c>
      <c r="L57" s="807" t="s">
        <v>950</v>
      </c>
      <c r="M57" s="801" t="s">
        <v>951</v>
      </c>
      <c r="N57" s="801" t="s">
        <v>521</v>
      </c>
      <c r="O57" s="807" t="s">
        <v>950</v>
      </c>
      <c r="P57" s="801" t="s">
        <v>951</v>
      </c>
      <c r="Q57" s="801" t="s">
        <v>521</v>
      </c>
      <c r="R57" s="988"/>
    </row>
    <row r="58" spans="1:18" s="174" customFormat="1" x14ac:dyDescent="0.3">
      <c r="A58" s="795"/>
      <c r="B58" s="796">
        <v>1</v>
      </c>
      <c r="C58" s="796">
        <v>3.2</v>
      </c>
      <c r="D58" s="797">
        <v>0</v>
      </c>
      <c r="E58" s="797">
        <f>(PI()*((C58/2)^2))/2</f>
        <v>4.0212385965949355</v>
      </c>
      <c r="F58" s="797">
        <v>0</v>
      </c>
      <c r="G58" s="798">
        <f>E58-F58</f>
        <v>4.0212385965949355</v>
      </c>
      <c r="I58" s="804"/>
      <c r="J58" s="671"/>
      <c r="K58" s="671"/>
      <c r="L58" s="808"/>
      <c r="M58" s="671"/>
      <c r="N58" s="671"/>
      <c r="O58" s="808"/>
      <c r="P58" s="671"/>
      <c r="Q58" s="671"/>
      <c r="R58" s="672"/>
    </row>
    <row r="59" spans="1:18" ht="15" thickBot="1" x14ac:dyDescent="0.35">
      <c r="A59" s="788"/>
      <c r="B59" s="793">
        <v>1</v>
      </c>
      <c r="C59" s="771">
        <f>2*PI()*(3.2/2)</f>
        <v>10.053096491487338</v>
      </c>
      <c r="D59" s="789">
        <v>14.9475</v>
      </c>
      <c r="E59" s="771">
        <f t="shared" ref="E59" si="30">D59*C59*B59</f>
        <v>150.26865980650697</v>
      </c>
      <c r="F59" s="771">
        <v>1.7849999999999999</v>
      </c>
      <c r="G59" s="768">
        <f>E59-F59</f>
        <v>148.48365980650698</v>
      </c>
      <c r="I59" s="805">
        <v>1</v>
      </c>
      <c r="J59" s="771" t="s">
        <v>907</v>
      </c>
      <c r="K59" s="771">
        <f>I59*W6</f>
        <v>1.7849999999999999</v>
      </c>
      <c r="L59" s="809"/>
      <c r="M59" s="771"/>
      <c r="N59" s="771"/>
      <c r="O59" s="809"/>
      <c r="P59" s="771"/>
      <c r="Q59" s="771"/>
      <c r="R59" s="768">
        <f t="shared" ref="R59" si="31">Q59+N59+K59</f>
        <v>1.7849999999999999</v>
      </c>
    </row>
    <row r="60" spans="1:18" ht="15" thickBot="1" x14ac:dyDescent="0.35">
      <c r="G60" s="774">
        <f>SUM(G58:G59)</f>
        <v>152.50489840310192</v>
      </c>
    </row>
    <row r="61" spans="1:18" s="174" customFormat="1" x14ac:dyDescent="0.3">
      <c r="A61" s="782" t="s">
        <v>489</v>
      </c>
      <c r="B61" s="769" t="s">
        <v>950</v>
      </c>
      <c r="C61" s="769" t="s">
        <v>952</v>
      </c>
      <c r="D61" s="770" t="s">
        <v>211</v>
      </c>
      <c r="E61" s="770" t="s">
        <v>521</v>
      </c>
      <c r="F61" s="770" t="s">
        <v>943</v>
      </c>
      <c r="G61" s="758" t="s">
        <v>944</v>
      </c>
      <c r="I61" s="806"/>
      <c r="L61" s="806"/>
      <c r="O61" s="806"/>
    </row>
    <row r="62" spans="1:18" s="174" customFormat="1" ht="15" thickBot="1" x14ac:dyDescent="0.35">
      <c r="A62" s="788"/>
      <c r="B62" s="793">
        <v>1</v>
      </c>
      <c r="C62" s="771">
        <f>999.1/D62</f>
        <v>499.55</v>
      </c>
      <c r="D62" s="789">
        <v>2</v>
      </c>
      <c r="E62" s="771">
        <f t="shared" ref="E62" si="32">D62*C62*B62</f>
        <v>999.1</v>
      </c>
      <c r="F62" s="771">
        <v>0</v>
      </c>
      <c r="G62" s="768">
        <f>E62-F62</f>
        <v>999.1</v>
      </c>
      <c r="I62" s="806"/>
      <c r="L62" s="806"/>
      <c r="O62" s="806"/>
    </row>
    <row r="63" spans="1:18" s="174" customFormat="1" ht="15" thickBot="1" x14ac:dyDescent="0.35">
      <c r="B63" s="773"/>
      <c r="C63" s="176"/>
      <c r="D63" s="176"/>
      <c r="E63" s="176"/>
      <c r="F63" s="176"/>
      <c r="G63" s="774">
        <f>SUM(G62:G62)</f>
        <v>999.1</v>
      </c>
      <c r="I63" s="806"/>
      <c r="L63" s="806"/>
      <c r="O63" s="806"/>
    </row>
    <row r="64" spans="1:18" ht="15" thickBot="1" x14ac:dyDescent="0.35">
      <c r="K64" s="40"/>
    </row>
    <row r="65" spans="1:7" ht="15" thickBot="1" x14ac:dyDescent="0.35">
      <c r="A65" s="981" t="s">
        <v>976</v>
      </c>
      <c r="B65" s="982"/>
      <c r="C65" s="982"/>
      <c r="D65" s="982"/>
      <c r="E65" s="982"/>
      <c r="F65" s="982"/>
      <c r="G65" s="816">
        <f>G17+G26+G40+G50+G56+G60</f>
        <v>4496.3602984031013</v>
      </c>
    </row>
    <row r="66" spans="1:7" ht="15" thickBot="1" x14ac:dyDescent="0.35">
      <c r="A66" s="981" t="s">
        <v>977</v>
      </c>
      <c r="B66" s="982"/>
      <c r="C66" s="982"/>
      <c r="D66" s="982"/>
      <c r="E66" s="982"/>
      <c r="F66" s="982"/>
      <c r="G66" s="811">
        <f>G63</f>
        <v>999.1</v>
      </c>
    </row>
    <row r="67" spans="1:7" ht="15" thickBot="1" x14ac:dyDescent="0.35">
      <c r="A67" s="981" t="s">
        <v>384</v>
      </c>
      <c r="B67" s="989"/>
      <c r="C67" s="989"/>
      <c r="D67" s="989"/>
      <c r="E67" s="989"/>
      <c r="F67" s="989"/>
      <c r="G67" s="811">
        <f>G50+G40+G26+G17+G56+G60+G63</f>
        <v>5495.4602984031017</v>
      </c>
    </row>
  </sheetData>
  <mergeCells count="22">
    <mergeCell ref="E25:F25"/>
    <mergeCell ref="A1:G1"/>
    <mergeCell ref="I40:K40"/>
    <mergeCell ref="L40:N40"/>
    <mergeCell ref="O40:Q40"/>
    <mergeCell ref="I26:K26"/>
    <mergeCell ref="L26:N26"/>
    <mergeCell ref="O26:Q26"/>
    <mergeCell ref="R26:R27"/>
    <mergeCell ref="A67:F67"/>
    <mergeCell ref="R40:R41"/>
    <mergeCell ref="I50:K50"/>
    <mergeCell ref="L50:N50"/>
    <mergeCell ref="O50:Q50"/>
    <mergeCell ref="R50:R51"/>
    <mergeCell ref="I56:K56"/>
    <mergeCell ref="L56:N56"/>
    <mergeCell ref="O56:Q56"/>
    <mergeCell ref="R56:R57"/>
    <mergeCell ref="E26:F26"/>
    <mergeCell ref="A66:F66"/>
    <mergeCell ref="A65:F6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1</vt:i4>
      </vt:variant>
    </vt:vector>
  </HeadingPairs>
  <TitlesOfParts>
    <vt:vector size="8" baseType="lpstr">
      <vt:lpstr>MEMORIA GERAL_Rev01</vt:lpstr>
      <vt:lpstr>dest.final esgoto</vt:lpstr>
      <vt:lpstr>revestimento paredes intern 2</vt:lpstr>
      <vt:lpstr>PISO</vt:lpstr>
      <vt:lpstr>TETO</vt:lpstr>
      <vt:lpstr>alvenaria</vt:lpstr>
      <vt:lpstr>paredes externas 2</vt:lpstr>
      <vt:lpstr>'MEMORIA GERAL_Rev01'!Area_de_impressao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Esther</dc:creator>
  <cp:lastModifiedBy>ENILAINE DIAS</cp:lastModifiedBy>
  <cp:lastPrinted>2017-10-03T13:37:00Z</cp:lastPrinted>
  <dcterms:created xsi:type="dcterms:W3CDTF">2017-09-29T15:18:17Z</dcterms:created>
  <dcterms:modified xsi:type="dcterms:W3CDTF">2022-01-04T10:21:09Z</dcterms:modified>
</cp:coreProperties>
</file>